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ozpočet" sheetId="1" r:id="rId1"/>
    <sheet name="KrycíList" sheetId="2" r:id="rId2"/>
  </sheets>
  <definedNames>
    <definedName name="__MAIN__">'Rozpočet'!$A$2:$Z$134</definedName>
    <definedName name="__MAIN1__">'KrycíList'!$A$1:$O$50</definedName>
    <definedName name="__MvymF__">'Rozpočet'!$A$11:$Z$11</definedName>
    <definedName name="__OobjF__">'Rozpočet'!$A$6:$Z$134</definedName>
    <definedName name="__OoddF__">'Rozpočet'!$A$8:$Z$18</definedName>
    <definedName name="__OradF__">'Rozpočet'!$A$10:$Z$11</definedName>
    <definedName name="_xlnm.Print_Titles" localSheetId="0">'Rozpočet'!$2:$5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Rozpočet vycházi z textových a výkresových částí dokumentace.
Cenová soustava : ÚRS Praha 2012
Cenové a technické podmínky katalogů jsou přístupné na stránce www.cs-urs.cz.</t>
        </r>
      </text>
    </comment>
  </commentList>
</comments>
</file>

<file path=xl/sharedStrings.xml><?xml version="1.0" encoding="utf-8"?>
<sst xmlns="http://schemas.openxmlformats.org/spreadsheetml/2006/main" count="592" uniqueCount="343">
  <si>
    <t>.Hdr</t>
  </si>
  <si>
    <t>Objekt</t>
  </si>
  <si>
    <t>Oddíl</t>
  </si>
  <si>
    <t>Druh</t>
  </si>
  <si>
    <t>Řádek</t>
  </si>
  <si>
    <t>Číslo(SKP)</t>
  </si>
  <si>
    <t>Název</t>
  </si>
  <si>
    <t>Množství</t>
  </si>
  <si>
    <t>Mj</t>
  </si>
  <si>
    <t>Sazba</t>
  </si>
  <si>
    <t>Cena celkem</t>
  </si>
  <si>
    <t>Dodávka</t>
  </si>
  <si>
    <t>Montáž</t>
  </si>
  <si>
    <t>HZS</t>
  </si>
  <si>
    <t>Přirážky</t>
  </si>
  <si>
    <t>Hmoty1</t>
  </si>
  <si>
    <t>Hmoty2</t>
  </si>
  <si>
    <t>Dph</t>
  </si>
  <si>
    <t>Položkový rozpočet</t>
  </si>
  <si>
    <t>Zadání</t>
  </si>
  <si>
    <t>URS2010/1</t>
  </si>
  <si>
    <t>Obj</t>
  </si>
  <si>
    <t>Odd</t>
  </si>
  <si>
    <t>Dr</t>
  </si>
  <si>
    <t>Ř</t>
  </si>
  <si>
    <t>Popis řádku</t>
  </si>
  <si>
    <t>Celkem</t>
  </si>
  <si>
    <t>Hm1[t]</t>
  </si>
  <si>
    <t>Hm2[t]</t>
  </si>
  <si>
    <t>001</t>
  </si>
  <si>
    <t>B</t>
  </si>
  <si>
    <t>Stavební úpravy - investiční náklady</t>
  </si>
  <si>
    <t>003</t>
  </si>
  <si>
    <t>O</t>
  </si>
  <si>
    <t>HSV</t>
  </si>
  <si>
    <t>zdivo</t>
  </si>
  <si>
    <t>Seznam položek pro oddíl :</t>
  </si>
  <si>
    <t>P</t>
  </si>
  <si>
    <t>317944321</t>
  </si>
  <si>
    <t>Válcované nosníky do č.12 dodatečně osazované do připravených otvorů</t>
  </si>
  <si>
    <t>t</t>
  </si>
  <si>
    <t>"U č.100"0,001*10,6*3*2*2,4</t>
  </si>
  <si>
    <t>"I č.100"0,001*8,34*3*2*2,1</t>
  </si>
  <si>
    <t>S</t>
  </si>
  <si>
    <t>13384425</t>
  </si>
  <si>
    <t>TYC OCEL U S 235 JR OZNAC 100</t>
  </si>
  <si>
    <t>"U č.100"0,001*10,6*3*2*2,4*1,1</t>
  </si>
  <si>
    <t>13380615</t>
  </si>
  <si>
    <t>TYC OCEL I S 235 JR OZNAC 100 A</t>
  </si>
  <si>
    <t>"I č.100"0,001*8,34*3*2*2,1*1,1</t>
  </si>
  <si>
    <t>341272632</t>
  </si>
  <si>
    <t>Stěny nosné tl 300 mm z pórobetonových přesných hladkých tvárnic 300x249x499</t>
  </si>
  <si>
    <t>m2</t>
  </si>
  <si>
    <t>(1,5*1,5+1,5*2,5*2)-3*1,5*1,5</t>
  </si>
  <si>
    <t>004</t>
  </si>
  <si>
    <t>konstrukce stropu</t>
  </si>
  <si>
    <t>413232211</t>
  </si>
  <si>
    <t>Zazdívka zhlaví válcovaných nosníků v do 150 mm</t>
  </si>
  <si>
    <t>kus</t>
  </si>
  <si>
    <t>6*2+6*2</t>
  </si>
  <si>
    <t>411321414</t>
  </si>
  <si>
    <t>Stropy deskové ze ŽB tř. C 25/30-XO-F3-Dmax = 16 mm,Cnom = 20 mm</t>
  </si>
  <si>
    <t>m3</t>
  </si>
  <si>
    <t>"P2"0,103*2,1*0,7*3</t>
  </si>
  <si>
    <t>411351101</t>
  </si>
  <si>
    <t>Zřízení bednění stropů deskových</t>
  </si>
  <si>
    <t>"P2"2,1*0,7*3</t>
  </si>
  <si>
    <t>411351102</t>
  </si>
  <si>
    <t>Odstranění bednění stropů deskových</t>
  </si>
  <si>
    <t>411354175</t>
  </si>
  <si>
    <t>Zřízení podpěrné konstrukce stropů v do 4 m pro zatížení do 20 kPa</t>
  </si>
  <si>
    <t>411354176</t>
  </si>
  <si>
    <t>Odstranění podpěrné konstrukce stropů v do 4 m pro zatížení do 20 kPa</t>
  </si>
  <si>
    <t>411363021</t>
  </si>
  <si>
    <t>Výztuž kleneb svařovanými sítěmi Kari B 500 B</t>
  </si>
  <si>
    <t>"Kari síť 5/100/100"2,1*0,7*3*0,001*3,08*1,1</t>
  </si>
  <si>
    <t>061</t>
  </si>
  <si>
    <t>úpravy povrchu vnitřní</t>
  </si>
  <si>
    <t>612325123</t>
  </si>
  <si>
    <t>Vápenocem.omítka rýh ve stěnách šířky přes 300 mm</t>
  </si>
  <si>
    <t>lokální vyspravení omítek v místě bouraných příček</t>
  </si>
  <si>
    <t>6*0,4*2,61</t>
  </si>
  <si>
    <t>612325223</t>
  </si>
  <si>
    <t>Vápenocem.omítka malých ploch do 1m2 ve stěnách</t>
  </si>
  <si>
    <t>u nových oken</t>
  </si>
  <si>
    <t>(1,5*1,5+1,5*2,5*2)-1,5*1,5*3</t>
  </si>
  <si>
    <t>612325302</t>
  </si>
  <si>
    <t>Vápenocem.omítka štuková ostění a nadpraží</t>
  </si>
  <si>
    <t>3*0,15*1,5*3</t>
  </si>
  <si>
    <t>611321141</t>
  </si>
  <si>
    <t>Omítka vápenocem.stropů štuková dvouvrstvá</t>
  </si>
  <si>
    <t>"Ve 4.NP"2,1*0,7</t>
  </si>
  <si>
    <t>062</t>
  </si>
  <si>
    <t>úpravy povrchu vnější</t>
  </si>
  <si>
    <t>620451213</t>
  </si>
  <si>
    <t>Penetrační nátěr podkladní pod KZS a tenkovrstvé omítky</t>
  </si>
  <si>
    <t>2*(2,0*8,0-3*1,5*1,5)</t>
  </si>
  <si>
    <t>622711120</t>
  </si>
  <si>
    <t>KZS stěn budov pod omítku deskami z polystyrénu EPS tl 100 mm s hmoždinkami s plastovým trnem</t>
  </si>
  <si>
    <t>2,0*8,0-3*1,5*1,5</t>
  </si>
  <si>
    <t>622731113</t>
  </si>
  <si>
    <t>KZS vnějšího ostění hloubky špalet do 200 mm deskami z polystyrénu EPS tl 30 mm</t>
  </si>
  <si>
    <t>m</t>
  </si>
  <si>
    <t>3*1,5*3</t>
  </si>
  <si>
    <t>622754111</t>
  </si>
  <si>
    <t>KZS lišta začišťovací s tkaninou u oken, dveří, výloh</t>
  </si>
  <si>
    <t>622755111</t>
  </si>
  <si>
    <t>KZS lišta připojovací PVC parapetní</t>
  </si>
  <si>
    <t>1,5*3</t>
  </si>
  <si>
    <t>620471123</t>
  </si>
  <si>
    <t>Vnější omítka silikonová tenkovrstvá dle stávající omítky</t>
  </si>
  <si>
    <t>2,0*8,0-3*1,5*1,5+0,15*3*1,5*3</t>
  </si>
  <si>
    <t>063</t>
  </si>
  <si>
    <t>podlahy a podlah. konstrukce</t>
  </si>
  <si>
    <t>632441223</t>
  </si>
  <si>
    <t>Potěr anhydritový samonivelační tl do 40 mm C30 litý</t>
  </si>
  <si>
    <t>094</t>
  </si>
  <si>
    <t>lešení a stavební výtahy</t>
  </si>
  <si>
    <t>9491011111</t>
  </si>
  <si>
    <t>Lešení lehké pomocné kozové trubkové o výšce lešeňové podlahy do 1,2 m</t>
  </si>
  <si>
    <t>095</t>
  </si>
  <si>
    <t>různé dokončovací konstrukce</t>
  </si>
  <si>
    <t>952901111</t>
  </si>
  <si>
    <t>Vyčištění budov bytové a občanské výstavby při výšce podlaží do 4 m</t>
  </si>
  <si>
    <t>3*2,1*10,5</t>
  </si>
  <si>
    <t>096</t>
  </si>
  <si>
    <t>bourání a demolice konstrukcí</t>
  </si>
  <si>
    <t>978071421</t>
  </si>
  <si>
    <t>Otlučení omítky a odstranění izolace z desek hmotnosti přes 120 kg/m3 tl přes 50 mm pl přes 1 m2</t>
  </si>
  <si>
    <t>odstranění stávajícího zateplení</t>
  </si>
  <si>
    <t>2,0*8,0</t>
  </si>
  <si>
    <t>962032231</t>
  </si>
  <si>
    <t>Bourání zdiva z cihel pálených nebo vápenopískových na MV nebo MVC</t>
  </si>
  <si>
    <t>0,3*(1,5*1,5+1,5*2,5*2)</t>
  </si>
  <si>
    <t>962031133</t>
  </si>
  <si>
    <t>Bourání příček z cihel pálených na MVC tl do 150 mm</t>
  </si>
  <si>
    <t>3*2,1*2,61</t>
  </si>
  <si>
    <t>973031325</t>
  </si>
  <si>
    <t>Vysekání kapes ve zdivu cihelném na MV nebo MVC pl do 0,10 m2 hl do 300 mm</t>
  </si>
  <si>
    <t>"Pro U 100"3*2*2</t>
  </si>
  <si>
    <t>"Pro I 100"3*2</t>
  </si>
  <si>
    <t>U</t>
  </si>
  <si>
    <t>997013113</t>
  </si>
  <si>
    <t>Vnitrostaveništní doprava suti do 50 m svisle budovy do 12 m</t>
  </si>
  <si>
    <t>997013501</t>
  </si>
  <si>
    <t>Odvoz suti a vybouraných hmot na skládku do 1 km</t>
  </si>
  <si>
    <t>979081121</t>
  </si>
  <si>
    <t>Odvoz suti a vybouraných hmot na skládku ZKD 1 km přes 1 km do 10 km</t>
  </si>
  <si>
    <t>997013803</t>
  </si>
  <si>
    <t>Poplatek na skládce</t>
  </si>
  <si>
    <t>099</t>
  </si>
  <si>
    <t>přesun hmot</t>
  </si>
  <si>
    <t>998011002</t>
  </si>
  <si>
    <t>Přesun hmot pro budovy zděné výšky do 12 m</t>
  </si>
  <si>
    <t>714</t>
  </si>
  <si>
    <t>PSV</t>
  </si>
  <si>
    <t>akustická a protiotřes. opatř.</t>
  </si>
  <si>
    <t>714183002</t>
  </si>
  <si>
    <t>Montáž pohltivých desek proti kročejovému hluku a jiných na sraz volně</t>
  </si>
  <si>
    <t>63166795</t>
  </si>
  <si>
    <t>DESKA MINERALNI PROTI KROCEJOVEMU HLUKU TL.40MM A</t>
  </si>
  <si>
    <t>4,41*1,02</t>
  </si>
  <si>
    <t>713191132</t>
  </si>
  <si>
    <t>Překrytí izolace tepelné separační fólií tl 0,2 mm u podlah, střech nebo vrchem stropů</t>
  </si>
  <si>
    <t>998714202</t>
  </si>
  <si>
    <t>Přesun hmot pro akustická a protiotřesová opatření v objektech v do 12 m</t>
  </si>
  <si>
    <t>%</t>
  </si>
  <si>
    <t>763</t>
  </si>
  <si>
    <t>sádrokartonové konstrukce</t>
  </si>
  <si>
    <t>763131411</t>
  </si>
  <si>
    <t>SDK podhled desky 1xA 12,5 bez TI dvouvrstvá spodní kce profil CD+UD</t>
  </si>
  <si>
    <t>998763201</t>
  </si>
  <si>
    <t>Přesun hmot pro dřevostavby v objektech v do 12 m</t>
  </si>
  <si>
    <t>764</t>
  </si>
  <si>
    <t>klempířské práce</t>
  </si>
  <si>
    <t>764711115</t>
  </si>
  <si>
    <t>Oplechování parapetu z poplastovaného plechu rš 330 mm</t>
  </si>
  <si>
    <t>998764202</t>
  </si>
  <si>
    <t>Přesun hmot pro konstrukce klempířské v objektech v do 12 m</t>
  </si>
  <si>
    <t>769</t>
  </si>
  <si>
    <t>Výplně otvorů plastové</t>
  </si>
  <si>
    <t>766621011</t>
  </si>
  <si>
    <t>Montáž oken jednoduchých pevných výšky do 1,5m s rámem do zdiva</t>
  </si>
  <si>
    <t>ve 3. a 4. NP použita okna stávající z předchozích stavebních úprav O/02</t>
  </si>
  <si>
    <t>3*1,5*1,5</t>
  </si>
  <si>
    <t>O/01</t>
  </si>
  <si>
    <t>Plastové okno 1500x1500 dvoukřídlé se štulpovou závorou</t>
  </si>
  <si>
    <t>otočné a sklápěcí, barva bílá, Uw = 1,2 W(m2/K)
celoobvodové kování, antikor.povrch, mikroventilace</t>
  </si>
  <si>
    <t>766694111</t>
  </si>
  <si>
    <t>Montáž parapetních desek dřevěných, laminovaných šířky do 30 cm délky do 1,0 m</t>
  </si>
  <si>
    <t>3</t>
  </si>
  <si>
    <t>60794101</t>
  </si>
  <si>
    <t>Plastový komůrkový parapet, šíře 170 mm, vč.postranních krytek, barva bílá</t>
  </si>
  <si>
    <t>998766202</t>
  </si>
  <si>
    <t>Přesun hmot pro konstrukce truhlářské v objektech v do 12 m</t>
  </si>
  <si>
    <t>776</t>
  </si>
  <si>
    <t>podlahy povlakové</t>
  </si>
  <si>
    <t>776521100</t>
  </si>
  <si>
    <t>Lepení pásů povlakových podlah plastových</t>
  </si>
  <si>
    <t>včetně navázání na stávající podlahu</t>
  </si>
  <si>
    <t>28412285</t>
  </si>
  <si>
    <t>PODLAHOVINA PVC</t>
  </si>
  <si>
    <t>4,41*1,1</t>
  </si>
  <si>
    <t>998776202</t>
  </si>
  <si>
    <t>Přesun hmot pro podlahy povlakové v objektech v do 12 m</t>
  </si>
  <si>
    <t>784</t>
  </si>
  <si>
    <t>malby</t>
  </si>
  <si>
    <t>784453611</t>
  </si>
  <si>
    <t>Malby směsi tekuté hlinkové tónované dvojnásobné v místnostech v do 3,8 m</t>
  </si>
  <si>
    <t>"Nové malby v chodbách"3*2,61*(2,1*2+10,5*2)+3*2,1*10,5-3*1,5*1,5-3*2,1*2,1-0,9-3*5*0,9*2,0</t>
  </si>
  <si>
    <t>002</t>
  </si>
  <si>
    <t>Stavební úpravy - opravy</t>
  </si>
  <si>
    <t>Výměry, pokud není výpočet uveden, odečtením křivek CAD ve výkresech PD.</t>
  </si>
  <si>
    <t>629991010</t>
  </si>
  <si>
    <t>Zakrývání výplní venkovních otvorů před nástřikem plastických maltovin z lešení</t>
  </si>
  <si>
    <t>1,5*1,5*85</t>
  </si>
  <si>
    <t>629995101</t>
  </si>
  <si>
    <t>Mytí s odmaštěním vnějších omítek stupně složitosti 1 a 2 tlakovou vodou</t>
  </si>
  <si>
    <t>včetně drobných oprav povrchů</t>
  </si>
  <si>
    <t>"Severozápad"290</t>
  </si>
  <si>
    <t>"Jihozápad"255</t>
  </si>
  <si>
    <t>"Jihovýchod"340</t>
  </si>
  <si>
    <t>"Severovýchod"277</t>
  </si>
  <si>
    <t>"Ostatní plochy u vstupu ze dvora"115</t>
  </si>
  <si>
    <t>62200R01</t>
  </si>
  <si>
    <t>Přetěsnění spár kolem oken a parapetů akrylátovým tmelem</t>
  </si>
  <si>
    <t>85*1,5*4</t>
  </si>
  <si>
    <t>622611103</t>
  </si>
  <si>
    <t>Podkladní nátěr pro zpevnění podkladu a sjednocení nasákavosti</t>
  </si>
  <si>
    <t>1277</t>
  </si>
  <si>
    <t>622611133</t>
  </si>
  <si>
    <t>Fasádní nátěr silikonový dvojnásobný nanášený ručně</t>
  </si>
  <si>
    <t>622712120</t>
  </si>
  <si>
    <t>KZS stěn budov pod omítku deskami z polystyrénu XPS tl 100 mm s hmoždinkami s plastovým trnem</t>
  </si>
  <si>
    <t>v místě vstupu u skříně elektro</t>
  </si>
  <si>
    <t>Penetrační nátěr podkladní pod tenkovrstvé omítky</t>
  </si>
  <si>
    <t>622461152R</t>
  </si>
  <si>
    <t>Dekorativní mozaiková omítka izolační soklu</t>
  </si>
  <si>
    <t>941111131</t>
  </si>
  <si>
    <t>Montáž lešení řadového trubkového lehkého s podlahami zatížení do 200 kg/m2 š do 1,5 m v do 10 m</t>
  </si>
  <si>
    <t>"Pohled SZ"27,0*12,0</t>
  </si>
  <si>
    <t>"Pohled JZ"22,0*12,0</t>
  </si>
  <si>
    <t>"Pohled JV"(27,0+4,5*2)*12,0+14,0*1,5/2</t>
  </si>
  <si>
    <t>"Pohled SV"22,0*12,0+14,0*1,5/2</t>
  </si>
  <si>
    <t>941111231</t>
  </si>
  <si>
    <t>Příplatek k lešení řadovému trubkovému lehkému s podlahami š 1,5 m v 10 m za první a ZKD den použití</t>
  </si>
  <si>
    <t>1 měsíc</t>
  </si>
  <si>
    <t>1305*30</t>
  </si>
  <si>
    <t>941111831</t>
  </si>
  <si>
    <t>Demontáž lešení řadového trubkového lehkého s podlahami zatížení do 200 kg/m2 š do 1,5 m v do 10 m</t>
  </si>
  <si>
    <t>095R01</t>
  </si>
  <si>
    <t>Úklid pracoviště</t>
  </si>
  <si>
    <t>kpl</t>
  </si>
  <si>
    <t>D+M plastové mřížky se síťkou  bez příruby 204x204 mm</t>
  </si>
  <si>
    <t>Mřížka s pevnými horizontálními žaluziemi, materiál ABS</t>
  </si>
  <si>
    <t>767</t>
  </si>
  <si>
    <t>kovové stavební konstrukce</t>
  </si>
  <si>
    <t>767995106</t>
  </si>
  <si>
    <t>Montáž atypických zámečnických konstrukcí hmotnosti do 250 kg</t>
  </si>
  <si>
    <t>kg</t>
  </si>
  <si>
    <t>Z/01</t>
  </si>
  <si>
    <t>Ocelová mříž v místě LUXFER - otvor 5700x1500</t>
  </si>
  <si>
    <t>mříž složená z rámu L60/60/8 a hliníkových lamel
žárově pozinkovaná + nástřik v RAL shodný s mříží u vstupu</t>
  </si>
  <si>
    <t>767R01</t>
  </si>
  <si>
    <t>M+D nápis "Český statistický úřad"</t>
  </si>
  <si>
    <t>Cetris deska, nápis z žárově pozinkovaného plechu</t>
  </si>
  <si>
    <t>998767202</t>
  </si>
  <si>
    <t>Přesun hmot pro zámečnické konstrukce v objektech v do 12 m</t>
  </si>
  <si>
    <t>783</t>
  </si>
  <si>
    <t>nátěry</t>
  </si>
  <si>
    <t>783201811</t>
  </si>
  <si>
    <t>Odstranění nátěrů ze zámečnických konstrukcí - odrezivění mříží</t>
  </si>
  <si>
    <t>2*1,5*1,5*18</t>
  </si>
  <si>
    <t>783225100</t>
  </si>
  <si>
    <t>Nátěry syntetické kovových doplňkových konstrukcí barva standardní dvojnásobné a 1x email</t>
  </si>
  <si>
    <t>nátěr ocelových mříží v oknech</t>
  </si>
  <si>
    <t>783R01</t>
  </si>
  <si>
    <t>Pročištění a nátěr okapových žlabů a svodů</t>
  </si>
  <si>
    <t>999</t>
  </si>
  <si>
    <t>VRN</t>
  </si>
  <si>
    <t>VRN + ostatní náklady</t>
  </si>
  <si>
    <t>999R01</t>
  </si>
  <si>
    <t>Zařízení staveniště</t>
  </si>
  <si>
    <t>1x buňka, WC, sklad</t>
  </si>
  <si>
    <t>999R02</t>
  </si>
  <si>
    <t>Zábor pozemku</t>
  </si>
  <si>
    <t>ze strany SV ( Repinova ), JV</t>
  </si>
  <si>
    <t>999R03</t>
  </si>
  <si>
    <t>Ořez větví cca 2 stromů</t>
  </si>
  <si>
    <t>Název stavby:</t>
  </si>
  <si>
    <t>Budova ČSÚ Ostrava, ul. Repinova č.17, stavební úpravy</t>
  </si>
  <si>
    <t>Část:</t>
  </si>
  <si>
    <t>Zakázka:</t>
  </si>
  <si>
    <t>MOJ13192</t>
  </si>
  <si>
    <t>Umístění:</t>
  </si>
  <si>
    <t>Ostrava</t>
  </si>
  <si>
    <t>Stav. objekt č:</t>
  </si>
  <si>
    <t>Investor:</t>
  </si>
  <si>
    <t>ČR - Český statistický úřad</t>
  </si>
  <si>
    <t>Č. rozpočtu:</t>
  </si>
  <si>
    <t>c:\RozpUser\Vašek.usr\Data;MOJ13192;Budova ČSÚ Ostrava, ul. Repinova č.17, stavební úpravy</t>
  </si>
  <si>
    <t>Objednal:</t>
  </si>
  <si>
    <t>Č. dodatku:</t>
  </si>
  <si>
    <t>Projektant:</t>
  </si>
  <si>
    <t>Tomáš Lehnert</t>
  </si>
  <si>
    <t>Archivní číslo:</t>
  </si>
  <si>
    <t>Zpracoval:</t>
  </si>
  <si>
    <t>Ing. Václav Mojžíšek</t>
  </si>
  <si>
    <t>Datum:</t>
  </si>
  <si>
    <t>13/08/2013</t>
  </si>
  <si>
    <t>Rozpočet vychází z textových a výkresových částí dokumentace.</t>
  </si>
  <si>
    <t>Cenová soustava :</t>
  </si>
  <si>
    <t>ÚRS Praha 2012</t>
  </si>
  <si>
    <r>
      <t xml:space="preserve">Cenové a technické podmínky katalogů jsou přístupné na stránce </t>
    </r>
    <r>
      <rPr>
        <sz val="10"/>
        <color indexed="12"/>
        <rFont val="Arial"/>
        <family val="2"/>
      </rPr>
      <t>www.cs-urs.cz</t>
    </r>
    <r>
      <rPr>
        <sz val="10"/>
        <rFont val="Arial"/>
        <family val="2"/>
      </rPr>
      <t>.</t>
    </r>
  </si>
  <si>
    <t>Rozpočtové náklady [Kč]</t>
  </si>
  <si>
    <t>Ostatní náklady</t>
  </si>
  <si>
    <t>Vypracoval:</t>
  </si>
  <si>
    <t>Typ oddílu</t>
  </si>
  <si>
    <t>Název nákladu</t>
  </si>
  <si>
    <t>Částka</t>
  </si>
  <si>
    <t>Sazba DPH</t>
  </si>
  <si>
    <t>MON</t>
  </si>
  <si>
    <t>OST</t>
  </si>
  <si>
    <t>Dne: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</si>
  <si>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</si>
  <si>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</si>
  <si>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</si>
  <si>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</si>
  <si>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</si>
  <si>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</si>
  <si>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</si>
  <si>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</si>
  <si>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</si>
  <si>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</si>
  <si>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</si>
  <si>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naklady (Rozpočet +Ostatní) vč. DPH</t>
  </si>
  <si>
    <t>Účelové měrné jednotky (bez DPH)</t>
  </si>
  <si>
    <t>Název MJ</t>
  </si>
  <si>
    <t>Počet MJ</t>
  </si>
  <si>
    <t>Náklady/MJ</t>
  </si>
  <si>
    <t>Krycí list zadání k položkovému rozpočtu</t>
  </si>
  <si>
    <t>Příloha č. 1</t>
  </si>
  <si>
    <t>Příloha č.1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</si>
</sst>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&quot; Kč&quot;;[Red]\-#,##0.00&quot; Kč&quot;"/>
    <numFmt numFmtId="166" formatCode="0;;&quot;&quot;"/>
    <numFmt numFmtId="167" formatCode="#,##0.00&quot; Kč&quot;;\-#,##0.00&quot; Kč&quot;"/>
    <numFmt numFmtId="168" formatCode="0&quot; %&quot;"/>
    <numFmt numFmtId="169" formatCode="_-* #,##0.00\,_K_č_-;\-* #,##0.00\,_K_č_-;_-* \-??\ _K_č_-;_-@_-"/>
    <numFmt numFmtId="170" formatCode="#,##0.00;\-#,###,##0.00;&quot;&quot;"/>
    <numFmt numFmtId="171" formatCode="#,##0.00&quot; Kč&quot;;\-#,##0.00&quot; Kč&quot;;&quot;&quot;"/>
    <numFmt numFmtId="172" formatCode="#,##0.00;;&quot;&quot;"/>
    <numFmt numFmtId="173" formatCode="#,##0.00\ [$Kč-405];[Red]\-#,##0.00\ [$Kč-405]"/>
  </numFmts>
  <fonts count="64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i/>
      <sz val="8"/>
      <color indexed="63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right" vertical="top"/>
    </xf>
    <xf numFmtId="0" fontId="11" fillId="34" borderId="11" xfId="0" applyFont="1" applyFill="1" applyBorder="1" applyAlignment="1">
      <alignment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vertical="top" wrapText="1"/>
    </xf>
    <xf numFmtId="165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vertical="top"/>
    </xf>
    <xf numFmtId="164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6" borderId="11" xfId="0" applyFont="1" applyFill="1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vertical="top"/>
    </xf>
    <xf numFmtId="0" fontId="13" fillId="36" borderId="11" xfId="0" applyFont="1" applyFill="1" applyBorder="1" applyAlignment="1">
      <alignment vertical="top" wrapText="1"/>
    </xf>
    <xf numFmtId="167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vertical="top"/>
    </xf>
    <xf numFmtId="164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center" vertical="top"/>
    </xf>
    <xf numFmtId="0" fontId="14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 wrapText="1"/>
    </xf>
    <xf numFmtId="167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vertical="top"/>
    </xf>
    <xf numFmtId="164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horizontal="right" vertical="top"/>
    </xf>
    <xf numFmtId="0" fontId="15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164" fontId="0" fillId="33" borderId="12" xfId="0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vertical="top"/>
    </xf>
    <xf numFmtId="167" fontId="10" fillId="33" borderId="12" xfId="0" applyNumberFormat="1" applyFont="1" applyFill="1" applyBorder="1" applyAlignment="1">
      <alignment vertical="top"/>
    </xf>
    <xf numFmtId="4" fontId="15" fillId="33" borderId="12" xfId="0" applyNumberFormat="1" applyFont="1" applyFill="1" applyBorder="1" applyAlignment="1">
      <alignment vertical="top"/>
    </xf>
    <xf numFmtId="168" fontId="2" fillId="33" borderId="12" xfId="0" applyNumberFormat="1" applyFont="1" applyFill="1" applyBorder="1" applyAlignment="1">
      <alignment horizontal="right" vertical="top"/>
    </xf>
    <xf numFmtId="169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/>
    </xf>
    <xf numFmtId="164" fontId="16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/>
    </xf>
    <xf numFmtId="4" fontId="1" fillId="33" borderId="0" xfId="0" applyNumberFormat="1" applyFont="1" applyFill="1" applyBorder="1" applyAlignment="1">
      <alignment vertical="top"/>
    </xf>
    <xf numFmtId="164" fontId="1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8" fillId="33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167" fontId="10" fillId="37" borderId="11" xfId="0" applyNumberFormat="1" applyFont="1" applyFill="1" applyBorder="1" applyAlignment="1">
      <alignment horizontal="center"/>
    </xf>
    <xf numFmtId="167" fontId="10" fillId="37" borderId="18" xfId="0" applyNumberFormat="1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170" fontId="0" fillId="33" borderId="19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70" fontId="10" fillId="37" borderId="11" xfId="0" applyNumberFormat="1" applyFont="1" applyFill="1" applyBorder="1" applyAlignment="1">
      <alignment/>
    </xf>
    <xf numFmtId="170" fontId="10" fillId="37" borderId="11" xfId="0" applyNumberFormat="1" applyFont="1" applyFill="1" applyBorder="1" applyAlignment="1">
      <alignment/>
    </xf>
    <xf numFmtId="170" fontId="10" fillId="37" borderId="1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68" fontId="10" fillId="37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25" fillId="35" borderId="1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/>
    </xf>
    <xf numFmtId="173" fontId="26" fillId="37" borderId="14" xfId="0" applyNumberFormat="1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67" fontId="0" fillId="33" borderId="12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71" fontId="0" fillId="33" borderId="12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 vertical="center"/>
    </xf>
    <xf numFmtId="167" fontId="10" fillId="37" borderId="0" xfId="0" applyNumberFormat="1" applyFont="1" applyFill="1" applyBorder="1" applyAlignment="1">
      <alignment horizontal="center" vertical="center"/>
    </xf>
    <xf numFmtId="167" fontId="24" fillId="37" borderId="18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72" fontId="10" fillId="37" borderId="12" xfId="0" applyNumberFormat="1" applyFont="1" applyFill="1" applyBorder="1" applyAlignment="1">
      <alignment horizontal="center" vertical="center"/>
    </xf>
    <xf numFmtId="171" fontId="15" fillId="33" borderId="12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4" fontId="10" fillId="37" borderId="18" xfId="0" applyNumberFormat="1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167" fontId="10" fillId="33" borderId="23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10" fillId="37" borderId="11" xfId="0" applyFont="1" applyFill="1" applyBorder="1" applyAlignment="1">
      <alignment horizontal="left" vertical="center" wrapText="1"/>
    </xf>
    <xf numFmtId="167" fontId="10" fillId="37" borderId="23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171" fontId="10" fillId="37" borderId="12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167" fontId="24" fillId="33" borderId="24" xfId="0" applyNumberFormat="1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2" sqref="G2:K2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11.7109375" style="4" customWidth="1"/>
    <col min="13" max="15" width="11.57421875" style="4" customWidth="1"/>
    <col min="16" max="16" width="11.140625" style="5" customWidth="1"/>
    <col min="17" max="17" width="7.28125" style="2" customWidth="1"/>
    <col min="18" max="18" width="10.4218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8" t="s">
        <v>16</v>
      </c>
      <c r="R1" s="8" t="s">
        <v>17</v>
      </c>
    </row>
    <row r="2" spans="1:19" ht="29.25" customHeight="1">
      <c r="A2" s="12"/>
      <c r="B2" s="13"/>
      <c r="C2" s="13"/>
      <c r="D2" s="13"/>
      <c r="E2" s="13"/>
      <c r="F2" s="153" t="s">
        <v>342</v>
      </c>
      <c r="G2" s="113" t="s">
        <v>18</v>
      </c>
      <c r="H2" s="113"/>
      <c r="I2" s="113"/>
      <c r="J2" s="113"/>
      <c r="K2" s="113"/>
      <c r="L2" s="14"/>
      <c r="M2" s="14"/>
      <c r="N2" s="14"/>
      <c r="O2" s="14"/>
      <c r="P2" s="14"/>
      <c r="Q2" s="14"/>
      <c r="R2" s="15"/>
      <c r="S2" s="13"/>
    </row>
    <row r="3" spans="1:19" ht="18.75" customHeight="1">
      <c r="A3" s="13"/>
      <c r="B3" s="16" t="s">
        <v>19</v>
      </c>
      <c r="C3" s="17"/>
      <c r="D3" s="17"/>
      <c r="E3" s="114" t="str">
        <f>KrycíList!D8</f>
        <v>c:\RozpUser\Vašek.usr\Data;MOJ13192;Budova ČSÚ Ostrava, ul. Repinova č.17, stavební úpravy</v>
      </c>
      <c r="F3" s="114"/>
      <c r="G3" s="115" t="str">
        <f>KrycíList!C4</f>
        <v>Budova ČSÚ Ostrava, ul. Repinova č.17, stavební úpravy</v>
      </c>
      <c r="H3" s="115"/>
      <c r="I3" s="115"/>
      <c r="J3" s="19" t="s">
        <v>20</v>
      </c>
      <c r="K3" s="20">
        <f>SUMIF(D7:D206,"B",K7:K206)</f>
        <v>0</v>
      </c>
      <c r="L3" s="21">
        <f>SUMIF(D7:D206,"B",L7:L206)</f>
        <v>0</v>
      </c>
      <c r="M3" s="21">
        <f>SUMIF(D7:D206,"B",M7:M206)</f>
        <v>0</v>
      </c>
      <c r="N3" s="21">
        <f>SUMIF(D7:D206,"B",N7:N206)</f>
        <v>0</v>
      </c>
      <c r="O3" s="21">
        <f>SUMIF(D7:D206,"B",O7:O206)</f>
        <v>0</v>
      </c>
      <c r="P3" s="21">
        <f>SUMIF(D7:D206,"B",P7:P206)</f>
        <v>5.769603459337971</v>
      </c>
      <c r="Q3" s="21">
        <f>SUMIF(D7:D206,"B",Q7:Q206)</f>
        <v>13.538751006</v>
      </c>
      <c r="R3" s="22">
        <f>ROUNDUP(SUMIF(D7:D206,"B",R7:R206),1)</f>
        <v>0</v>
      </c>
      <c r="S3" s="17"/>
    </row>
    <row r="4" spans="1:19" ht="14.25">
      <c r="A4" s="13"/>
      <c r="B4" s="13"/>
      <c r="C4" s="13"/>
      <c r="D4" s="13"/>
      <c r="E4" s="13"/>
      <c r="F4" s="13"/>
      <c r="G4" s="116">
        <f>KrycíList!J4</f>
        <v>0</v>
      </c>
      <c r="H4" s="116"/>
      <c r="I4" s="116"/>
      <c r="J4" s="17"/>
      <c r="K4" s="13"/>
      <c r="L4" s="14"/>
      <c r="M4" s="14"/>
      <c r="N4" s="14"/>
      <c r="O4" s="14"/>
      <c r="P4" s="14"/>
      <c r="Q4" s="14"/>
      <c r="R4" s="15"/>
      <c r="S4" s="13"/>
    </row>
    <row r="5" spans="1:19" ht="12.75">
      <c r="A5" s="13"/>
      <c r="B5" s="23" t="s">
        <v>21</v>
      </c>
      <c r="C5" s="24" t="s">
        <v>22</v>
      </c>
      <c r="D5" s="23" t="s">
        <v>23</v>
      </c>
      <c r="E5" s="23" t="s">
        <v>24</v>
      </c>
      <c r="F5" s="23" t="s">
        <v>5</v>
      </c>
      <c r="G5" s="23" t="s">
        <v>25</v>
      </c>
      <c r="H5" s="25" t="s">
        <v>7</v>
      </c>
      <c r="I5" s="23" t="s">
        <v>8</v>
      </c>
      <c r="J5" s="25" t="s">
        <v>9</v>
      </c>
      <c r="K5" s="25" t="s">
        <v>26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27</v>
      </c>
      <c r="Q5" s="26" t="s">
        <v>28</v>
      </c>
      <c r="R5" s="26" t="s">
        <v>17</v>
      </c>
      <c r="S5" s="13"/>
    </row>
    <row r="6" spans="1:19" ht="12.75">
      <c r="A6" s="13"/>
      <c r="B6" s="13"/>
      <c r="C6" s="13"/>
      <c r="D6" s="13"/>
      <c r="E6" s="13"/>
      <c r="F6" s="13"/>
      <c r="G6" s="13"/>
      <c r="H6" s="13"/>
      <c r="I6" s="27"/>
      <c r="J6" s="13"/>
      <c r="K6" s="13"/>
      <c r="L6" s="14"/>
      <c r="M6" s="14"/>
      <c r="N6" s="14"/>
      <c r="O6" s="14"/>
      <c r="P6" s="14"/>
      <c r="Q6" s="14"/>
      <c r="R6" s="15"/>
      <c r="S6" s="13"/>
    </row>
    <row r="7" spans="1:19" ht="15">
      <c r="A7" s="13"/>
      <c r="B7" s="28" t="s">
        <v>29</v>
      </c>
      <c r="C7" s="29"/>
      <c r="D7" s="30" t="s">
        <v>30</v>
      </c>
      <c r="E7" s="29"/>
      <c r="F7" s="29"/>
      <c r="G7" s="31" t="s">
        <v>31</v>
      </c>
      <c r="H7" s="29"/>
      <c r="I7" s="30"/>
      <c r="J7" s="29"/>
      <c r="K7" s="32">
        <f>SUMIF(D8:D134,"O",K8:K134)</f>
        <v>0</v>
      </c>
      <c r="L7" s="33">
        <f>SUMIF(D8:D134,"O",L8:L134)</f>
        <v>0</v>
      </c>
      <c r="M7" s="33">
        <f>SUMIF(D8:D134,"O",M8:M134)</f>
        <v>0</v>
      </c>
      <c r="N7" s="33">
        <f>SUMIF(D8:D134,"O",N8:N134)</f>
        <v>0</v>
      </c>
      <c r="O7" s="33">
        <f>SUMIF(D8:D134,"O",O8:O134)</f>
        <v>0</v>
      </c>
      <c r="P7" s="34">
        <f>SUMIF(D8:D134,"O",P8:P134)</f>
        <v>4.355423059337949</v>
      </c>
      <c r="Q7" s="34">
        <f>SUMIF(D8:D134,"O",Q8:Q134)</f>
        <v>13.538751006</v>
      </c>
      <c r="R7" s="35">
        <f>SUMIF(D8:D134,"O",R8:R134)</f>
        <v>0</v>
      </c>
      <c r="S7" s="36"/>
    </row>
    <row r="8" spans="1:19" ht="12.75" outlineLevel="1">
      <c r="A8" s="13"/>
      <c r="B8" s="37"/>
      <c r="C8" s="38" t="s">
        <v>32</v>
      </c>
      <c r="D8" s="39" t="s">
        <v>33</v>
      </c>
      <c r="E8" s="40"/>
      <c r="F8" s="40" t="s">
        <v>34</v>
      </c>
      <c r="G8" s="41" t="s">
        <v>35</v>
      </c>
      <c r="H8" s="40"/>
      <c r="I8" s="39"/>
      <c r="J8" s="40"/>
      <c r="K8" s="42">
        <f>SUBTOTAL(9,K9:K18)</f>
        <v>0</v>
      </c>
      <c r="L8" s="43">
        <f>SUBTOTAL(9,L9:L18)</f>
        <v>0</v>
      </c>
      <c r="M8" s="43">
        <f>SUBTOTAL(9,M9:M18)</f>
        <v>0</v>
      </c>
      <c r="N8" s="43">
        <f>SUBTOTAL(9,N9:N18)</f>
        <v>0</v>
      </c>
      <c r="O8" s="43">
        <f>SUBTOTAL(9,O9:O18)</f>
        <v>0</v>
      </c>
      <c r="P8" s="44">
        <f>SUMPRODUCT(P9:P18,H9:H18)</f>
        <v>1.2032355600000375</v>
      </c>
      <c r="Q8" s="44">
        <f>SUMPRODUCT(Q9:Q18,H9:H18)</f>
        <v>0</v>
      </c>
      <c r="R8" s="45">
        <f>SUMPRODUCT(R9:R18,K9:K18)/100</f>
        <v>0</v>
      </c>
      <c r="S8" s="36"/>
    </row>
    <row r="9" spans="1:19" ht="12.75" outlineLevel="2">
      <c r="A9" s="13"/>
      <c r="B9" s="37"/>
      <c r="C9" s="46"/>
      <c r="D9" s="47"/>
      <c r="E9" s="48" t="s">
        <v>36</v>
      </c>
      <c r="F9" s="49"/>
      <c r="G9" s="50"/>
      <c r="H9" s="49"/>
      <c r="I9" s="47"/>
      <c r="J9" s="49"/>
      <c r="K9" s="51"/>
      <c r="L9" s="52"/>
      <c r="M9" s="52"/>
      <c r="N9" s="52"/>
      <c r="O9" s="52"/>
      <c r="P9" s="53"/>
      <c r="Q9" s="53"/>
      <c r="R9" s="54"/>
      <c r="S9" s="36"/>
    </row>
    <row r="10" spans="1:19" ht="25.5" outlineLevel="2">
      <c r="A10" s="13"/>
      <c r="B10" s="36"/>
      <c r="C10" s="36"/>
      <c r="D10" s="55" t="s">
        <v>37</v>
      </c>
      <c r="E10" s="56">
        <v>1</v>
      </c>
      <c r="F10" s="57" t="s">
        <v>38</v>
      </c>
      <c r="G10" s="58" t="s">
        <v>39</v>
      </c>
      <c r="H10" s="59">
        <v>0.257724</v>
      </c>
      <c r="I10" s="60" t="s">
        <v>40</v>
      </c>
      <c r="J10" s="61"/>
      <c r="K10" s="62">
        <f>H10*J10</f>
        <v>0</v>
      </c>
      <c r="L10" s="63">
        <f>IF(D10="S",K10,"")</f>
      </c>
      <c r="M10" s="61">
        <f>IF(OR(D10="P",D10="U"),K10,"")</f>
        <v>0</v>
      </c>
      <c r="N10" s="61">
        <f>IF(D10="H",K10,"")</f>
      </c>
      <c r="O10" s="61">
        <f>IF(D10="V",K10,"")</f>
      </c>
      <c r="P10" s="59">
        <v>1.0900000000001455</v>
      </c>
      <c r="Q10" s="59"/>
      <c r="R10" s="64">
        <v>21</v>
      </c>
      <c r="S10" s="65"/>
    </row>
    <row r="11" spans="1:19" s="11" customFormat="1" ht="10.5" customHeight="1" outlineLevel="3">
      <c r="A11" s="18"/>
      <c r="B11" s="66"/>
      <c r="C11" s="66"/>
      <c r="D11" s="66"/>
      <c r="E11" s="66"/>
      <c r="F11" s="66"/>
      <c r="G11" s="66" t="s">
        <v>41</v>
      </c>
      <c r="H11" s="67">
        <v>0.1526</v>
      </c>
      <c r="I11" s="68"/>
      <c r="J11" s="66"/>
      <c r="K11" s="66"/>
      <c r="L11" s="69"/>
      <c r="M11" s="69"/>
      <c r="N11" s="69"/>
      <c r="O11" s="69"/>
      <c r="P11" s="69"/>
      <c r="Q11" s="69"/>
      <c r="R11" s="70"/>
      <c r="S11" s="66"/>
    </row>
    <row r="12" spans="1:19" s="11" customFormat="1" ht="10.5" customHeight="1" outlineLevel="3">
      <c r="A12" s="18"/>
      <c r="B12" s="66"/>
      <c r="C12" s="66"/>
      <c r="D12" s="66"/>
      <c r="E12" s="66"/>
      <c r="F12" s="66"/>
      <c r="G12" s="66" t="s">
        <v>42</v>
      </c>
      <c r="H12" s="67">
        <v>0.1051</v>
      </c>
      <c r="I12" s="68"/>
      <c r="J12" s="66"/>
      <c r="K12" s="66"/>
      <c r="L12" s="69"/>
      <c r="M12" s="69"/>
      <c r="N12" s="69"/>
      <c r="O12" s="69"/>
      <c r="P12" s="69"/>
      <c r="Q12" s="69"/>
      <c r="R12" s="70"/>
      <c r="S12" s="66"/>
    </row>
    <row r="13" spans="1:19" ht="12.75" outlineLevel="2">
      <c r="A13" s="13"/>
      <c r="B13" s="36"/>
      <c r="C13" s="36"/>
      <c r="D13" s="55" t="s">
        <v>43</v>
      </c>
      <c r="E13" s="56">
        <v>2</v>
      </c>
      <c r="F13" s="57" t="s">
        <v>44</v>
      </c>
      <c r="G13" s="58" t="s">
        <v>45</v>
      </c>
      <c r="H13" s="59">
        <v>0.167904</v>
      </c>
      <c r="I13" s="60" t="s">
        <v>40</v>
      </c>
      <c r="J13" s="61"/>
      <c r="K13" s="62">
        <f>H13*J13</f>
        <v>0</v>
      </c>
      <c r="L13" s="63">
        <f>IF(D13="S",K13,"")</f>
        <v>0</v>
      </c>
      <c r="M13" s="61">
        <f>IF(OR(D13="P",D13="U"),K13,"")</f>
      </c>
      <c r="N13" s="61">
        <f>IF(D13="H",K13,"")</f>
      </c>
      <c r="O13" s="61">
        <f>IF(D13="V",K13,"")</f>
      </c>
      <c r="P13" s="59">
        <v>1</v>
      </c>
      <c r="Q13" s="59"/>
      <c r="R13" s="64">
        <v>21</v>
      </c>
      <c r="S13" s="65"/>
    </row>
    <row r="14" spans="1:19" s="11" customFormat="1" ht="10.5" customHeight="1" outlineLevel="3">
      <c r="A14" s="18"/>
      <c r="B14" s="66"/>
      <c r="C14" s="66"/>
      <c r="D14" s="66"/>
      <c r="E14" s="66"/>
      <c r="F14" s="66"/>
      <c r="G14" s="66" t="s">
        <v>46</v>
      </c>
      <c r="H14" s="67">
        <v>0.1679</v>
      </c>
      <c r="I14" s="68"/>
      <c r="J14" s="66"/>
      <c r="K14" s="66"/>
      <c r="L14" s="69"/>
      <c r="M14" s="69"/>
      <c r="N14" s="69"/>
      <c r="O14" s="69"/>
      <c r="P14" s="69"/>
      <c r="Q14" s="69"/>
      <c r="R14" s="70"/>
      <c r="S14" s="66"/>
    </row>
    <row r="15" spans="1:19" ht="12.75" outlineLevel="2">
      <c r="A15" s="13"/>
      <c r="B15" s="36"/>
      <c r="C15" s="36"/>
      <c r="D15" s="55" t="s">
        <v>43</v>
      </c>
      <c r="E15" s="56">
        <v>3</v>
      </c>
      <c r="F15" s="57" t="s">
        <v>47</v>
      </c>
      <c r="G15" s="58" t="s">
        <v>48</v>
      </c>
      <c r="H15" s="59">
        <v>0.11559240000000003</v>
      </c>
      <c r="I15" s="60" t="s">
        <v>40</v>
      </c>
      <c r="J15" s="61"/>
      <c r="K15" s="62">
        <f>H15*J15</f>
        <v>0</v>
      </c>
      <c r="L15" s="63">
        <f>IF(D15="S",K15,"")</f>
        <v>0</v>
      </c>
      <c r="M15" s="61">
        <f>IF(OR(D15="P",D15="U"),K15,"")</f>
      </c>
      <c r="N15" s="61">
        <f>IF(D15="H",K15,"")</f>
      </c>
      <c r="O15" s="61">
        <f>IF(D15="V",K15,"")</f>
      </c>
      <c r="P15" s="59">
        <v>1</v>
      </c>
      <c r="Q15" s="59"/>
      <c r="R15" s="64">
        <v>21</v>
      </c>
      <c r="S15" s="65"/>
    </row>
    <row r="16" spans="1:19" s="11" customFormat="1" ht="10.5" customHeight="1" outlineLevel="3">
      <c r="A16" s="18"/>
      <c r="B16" s="66"/>
      <c r="C16" s="66"/>
      <c r="D16" s="66"/>
      <c r="E16" s="66"/>
      <c r="F16" s="66"/>
      <c r="G16" s="66" t="s">
        <v>49</v>
      </c>
      <c r="H16" s="67">
        <v>0.1156</v>
      </c>
      <c r="I16" s="68"/>
      <c r="J16" s="66"/>
      <c r="K16" s="66"/>
      <c r="L16" s="69"/>
      <c r="M16" s="69"/>
      <c r="N16" s="69"/>
      <c r="O16" s="69"/>
      <c r="P16" s="69"/>
      <c r="Q16" s="69"/>
      <c r="R16" s="70"/>
      <c r="S16" s="66"/>
    </row>
    <row r="17" spans="1:19" ht="25.5" outlineLevel="2">
      <c r="A17" s="13"/>
      <c r="B17" s="36"/>
      <c r="C17" s="36"/>
      <c r="D17" s="55" t="s">
        <v>37</v>
      </c>
      <c r="E17" s="56">
        <v>4</v>
      </c>
      <c r="F17" s="57" t="s">
        <v>50</v>
      </c>
      <c r="G17" s="58" t="s">
        <v>51</v>
      </c>
      <c r="H17" s="59">
        <v>3</v>
      </c>
      <c r="I17" s="60" t="s">
        <v>52</v>
      </c>
      <c r="J17" s="61"/>
      <c r="K17" s="62">
        <f>H17*J17</f>
        <v>0</v>
      </c>
      <c r="L17" s="63">
        <f>IF(D17="S",K17,"")</f>
      </c>
      <c r="M17" s="61">
        <f>IF(OR(D17="P",D17="U"),K17,"")</f>
        <v>0</v>
      </c>
      <c r="N17" s="61">
        <f>IF(D17="H",K17,"")</f>
      </c>
      <c r="O17" s="61">
        <f>IF(D17="V",K17,"")</f>
      </c>
      <c r="P17" s="59">
        <v>0.21294</v>
      </c>
      <c r="Q17" s="59"/>
      <c r="R17" s="64">
        <v>21</v>
      </c>
      <c r="S17" s="65"/>
    </row>
    <row r="18" spans="1:19" s="11" customFormat="1" ht="10.5" customHeight="1" outlineLevel="3">
      <c r="A18" s="18"/>
      <c r="B18" s="66"/>
      <c r="C18" s="66"/>
      <c r="D18" s="66"/>
      <c r="E18" s="66"/>
      <c r="F18" s="66"/>
      <c r="G18" s="66" t="s">
        <v>53</v>
      </c>
      <c r="H18" s="67">
        <v>3</v>
      </c>
      <c r="I18" s="68"/>
      <c r="J18" s="66"/>
      <c r="K18" s="66"/>
      <c r="L18" s="69"/>
      <c r="M18" s="69"/>
      <c r="N18" s="69"/>
      <c r="O18" s="69"/>
      <c r="P18" s="69"/>
      <c r="Q18" s="69"/>
      <c r="R18" s="70"/>
      <c r="S18" s="66"/>
    </row>
    <row r="19" spans="1:19" ht="12.75" outlineLevel="1">
      <c r="A19" s="13"/>
      <c r="B19" s="37"/>
      <c r="C19" s="38" t="s">
        <v>54</v>
      </c>
      <c r="D19" s="39" t="s">
        <v>33</v>
      </c>
      <c r="E19" s="40"/>
      <c r="F19" s="40" t="s">
        <v>34</v>
      </c>
      <c r="G19" s="41" t="s">
        <v>55</v>
      </c>
      <c r="H19" s="40"/>
      <c r="I19" s="39"/>
      <c r="J19" s="40"/>
      <c r="K19" s="42">
        <f>SUBTOTAL(9,K20:K31)</f>
        <v>0</v>
      </c>
      <c r="L19" s="43">
        <f>SUBTOTAL(9,L20:L31)</f>
        <v>0</v>
      </c>
      <c r="M19" s="43">
        <f>SUBTOTAL(9,M20:M31)</f>
        <v>0</v>
      </c>
      <c r="N19" s="43">
        <f>SUBTOTAL(9,N20:N31)</f>
        <v>0</v>
      </c>
      <c r="O19" s="43">
        <f>SUBTOTAL(9,O20:O31)</f>
        <v>0</v>
      </c>
      <c r="P19" s="44">
        <f>SUMPRODUCT(P20:P31,H20:H31)</f>
        <v>1.7613289926050437</v>
      </c>
      <c r="Q19" s="44">
        <f>SUMPRODUCT(Q20:Q31,H20:H31)</f>
        <v>0</v>
      </c>
      <c r="R19" s="45">
        <f>SUMPRODUCT(R20:R31,K20:K31)/100</f>
        <v>0</v>
      </c>
      <c r="S19" s="36"/>
    </row>
    <row r="20" spans="1:19" ht="12.75" outlineLevel="2">
      <c r="A20" s="13"/>
      <c r="B20" s="37"/>
      <c r="C20" s="46"/>
      <c r="D20" s="47"/>
      <c r="E20" s="48" t="s">
        <v>36</v>
      </c>
      <c r="F20" s="49"/>
      <c r="G20" s="50"/>
      <c r="H20" s="49"/>
      <c r="I20" s="47"/>
      <c r="J20" s="49"/>
      <c r="K20" s="51"/>
      <c r="L20" s="52"/>
      <c r="M20" s="52"/>
      <c r="N20" s="52"/>
      <c r="O20" s="52"/>
      <c r="P20" s="53"/>
      <c r="Q20" s="53"/>
      <c r="R20" s="54"/>
      <c r="S20" s="36"/>
    </row>
    <row r="21" spans="1:19" ht="12.75" outlineLevel="2">
      <c r="A21" s="13"/>
      <c r="B21" s="36"/>
      <c r="C21" s="36"/>
      <c r="D21" s="55" t="s">
        <v>37</v>
      </c>
      <c r="E21" s="56">
        <v>1</v>
      </c>
      <c r="F21" s="57" t="s">
        <v>56</v>
      </c>
      <c r="G21" s="58" t="s">
        <v>57</v>
      </c>
      <c r="H21" s="59">
        <v>24</v>
      </c>
      <c r="I21" s="60" t="s">
        <v>58</v>
      </c>
      <c r="J21" s="61"/>
      <c r="K21" s="62">
        <f>H21*J21</f>
        <v>0</v>
      </c>
      <c r="L21" s="63">
        <f>IF(D21="S",K21,"")</f>
      </c>
      <c r="M21" s="61">
        <f>IF(OR(D21="P",D21="U"),K21,"")</f>
        <v>0</v>
      </c>
      <c r="N21" s="61">
        <f>IF(D21="H",K21,"")</f>
      </c>
      <c r="O21" s="61">
        <f>IF(D21="V",K21,"")</f>
      </c>
      <c r="P21" s="59">
        <v>0.02438</v>
      </c>
      <c r="Q21" s="59"/>
      <c r="R21" s="64">
        <v>21</v>
      </c>
      <c r="S21" s="65"/>
    </row>
    <row r="22" spans="1:19" s="11" customFormat="1" ht="10.5" customHeight="1" outlineLevel="3">
      <c r="A22" s="18"/>
      <c r="B22" s="66"/>
      <c r="C22" s="66"/>
      <c r="D22" s="66"/>
      <c r="E22" s="66"/>
      <c r="F22" s="66"/>
      <c r="G22" s="66" t="s">
        <v>59</v>
      </c>
      <c r="H22" s="67">
        <v>24</v>
      </c>
      <c r="I22" s="68"/>
      <c r="J22" s="66"/>
      <c r="K22" s="66"/>
      <c r="L22" s="69"/>
      <c r="M22" s="69"/>
      <c r="N22" s="69"/>
      <c r="O22" s="69"/>
      <c r="P22" s="69"/>
      <c r="Q22" s="69"/>
      <c r="R22" s="70"/>
      <c r="S22" s="66"/>
    </row>
    <row r="23" spans="1:19" ht="25.5" outlineLevel="2">
      <c r="A23" s="13"/>
      <c r="B23" s="36"/>
      <c r="C23" s="36"/>
      <c r="D23" s="55" t="s">
        <v>37</v>
      </c>
      <c r="E23" s="56">
        <v>2</v>
      </c>
      <c r="F23" s="57" t="s">
        <v>60</v>
      </c>
      <c r="G23" s="58" t="s">
        <v>61</v>
      </c>
      <c r="H23" s="59">
        <v>0.45422999999999997</v>
      </c>
      <c r="I23" s="60" t="s">
        <v>62</v>
      </c>
      <c r="J23" s="61"/>
      <c r="K23" s="62">
        <f>H23*J23</f>
        <v>0</v>
      </c>
      <c r="L23" s="63">
        <f>IF(D23="S",K23,"")</f>
      </c>
      <c r="M23" s="61">
        <f>IF(OR(D23="P",D23="U"),K23,"")</f>
        <v>0</v>
      </c>
      <c r="N23" s="61">
        <f>IF(D23="H",K23,"")</f>
      </c>
      <c r="O23" s="61">
        <f>IF(D23="V",K23,"")</f>
      </c>
      <c r="P23" s="59">
        <v>2.4534300000005302</v>
      </c>
      <c r="Q23" s="59"/>
      <c r="R23" s="64">
        <v>21</v>
      </c>
      <c r="S23" s="65"/>
    </row>
    <row r="24" spans="1:19" s="11" customFormat="1" ht="10.5" customHeight="1" outlineLevel="3">
      <c r="A24" s="18"/>
      <c r="B24" s="66"/>
      <c r="C24" s="66"/>
      <c r="D24" s="66"/>
      <c r="E24" s="66"/>
      <c r="F24" s="66"/>
      <c r="G24" s="66" t="s">
        <v>63</v>
      </c>
      <c r="H24" s="67">
        <v>0.4542</v>
      </c>
      <c r="I24" s="68"/>
      <c r="J24" s="66"/>
      <c r="K24" s="66"/>
      <c r="L24" s="69"/>
      <c r="M24" s="69"/>
      <c r="N24" s="69"/>
      <c r="O24" s="69"/>
      <c r="P24" s="69"/>
      <c r="Q24" s="69"/>
      <c r="R24" s="70"/>
      <c r="S24" s="66"/>
    </row>
    <row r="25" spans="1:19" ht="12.75" outlineLevel="2">
      <c r="A25" s="13"/>
      <c r="B25" s="36"/>
      <c r="C25" s="36"/>
      <c r="D25" s="55" t="s">
        <v>37</v>
      </c>
      <c r="E25" s="56">
        <v>3</v>
      </c>
      <c r="F25" s="57" t="s">
        <v>64</v>
      </c>
      <c r="G25" s="58" t="s">
        <v>65</v>
      </c>
      <c r="H25" s="59">
        <v>4.41</v>
      </c>
      <c r="I25" s="60" t="s">
        <v>52</v>
      </c>
      <c r="J25" s="61"/>
      <c r="K25" s="62">
        <f>H25*J25</f>
        <v>0</v>
      </c>
      <c r="L25" s="63">
        <f>IF(D25="S",K25,"")</f>
      </c>
      <c r="M25" s="61">
        <f>IF(OR(D25="P",D25="U"),K25,"")</f>
        <v>0</v>
      </c>
      <c r="N25" s="61">
        <f>IF(D25="H",K25,"")</f>
      </c>
      <c r="O25" s="61">
        <f>IF(D25="V",K25,"")</f>
      </c>
      <c r="P25" s="59">
        <v>0.00297</v>
      </c>
      <c r="Q25" s="59"/>
      <c r="R25" s="64">
        <v>21</v>
      </c>
      <c r="S25" s="65"/>
    </row>
    <row r="26" spans="1:19" s="11" customFormat="1" ht="10.5" customHeight="1" outlineLevel="3">
      <c r="A26" s="18"/>
      <c r="B26" s="66"/>
      <c r="C26" s="66"/>
      <c r="D26" s="66"/>
      <c r="E26" s="66"/>
      <c r="F26" s="66"/>
      <c r="G26" s="66" t="s">
        <v>66</v>
      </c>
      <c r="H26" s="67">
        <v>4.41</v>
      </c>
      <c r="I26" s="68"/>
      <c r="J26" s="66"/>
      <c r="K26" s="66"/>
      <c r="L26" s="69"/>
      <c r="M26" s="69"/>
      <c r="N26" s="69"/>
      <c r="O26" s="69"/>
      <c r="P26" s="69"/>
      <c r="Q26" s="69"/>
      <c r="R26" s="70"/>
      <c r="S26" s="66"/>
    </row>
    <row r="27" spans="1:19" ht="12.75" outlineLevel="2">
      <c r="A27" s="13"/>
      <c r="B27" s="36"/>
      <c r="C27" s="36"/>
      <c r="D27" s="55" t="s">
        <v>37</v>
      </c>
      <c r="E27" s="56">
        <v>4</v>
      </c>
      <c r="F27" s="57" t="s">
        <v>67</v>
      </c>
      <c r="G27" s="58" t="s">
        <v>68</v>
      </c>
      <c r="H27" s="59">
        <v>4.41</v>
      </c>
      <c r="I27" s="60" t="s">
        <v>52</v>
      </c>
      <c r="J27" s="61"/>
      <c r="K27" s="62">
        <f>H27*J27</f>
        <v>0</v>
      </c>
      <c r="L27" s="63">
        <f>IF(D27="S",K27,"")</f>
      </c>
      <c r="M27" s="61">
        <f>IF(OR(D27="P",D27="U"),K27,"")</f>
        <v>0</v>
      </c>
      <c r="N27" s="61">
        <f>IF(D27="H",K27,"")</f>
      </c>
      <c r="O27" s="61">
        <f>IF(D27="V",K27,"")</f>
      </c>
      <c r="P27" s="59"/>
      <c r="Q27" s="59"/>
      <c r="R27" s="64">
        <v>21</v>
      </c>
      <c r="S27" s="65"/>
    </row>
    <row r="28" spans="1:19" ht="12.75" outlineLevel="2">
      <c r="A28" s="13"/>
      <c r="B28" s="36"/>
      <c r="C28" s="36"/>
      <c r="D28" s="55" t="s">
        <v>37</v>
      </c>
      <c r="E28" s="56">
        <v>5</v>
      </c>
      <c r="F28" s="57" t="s">
        <v>69</v>
      </c>
      <c r="G28" s="58" t="s">
        <v>70</v>
      </c>
      <c r="H28" s="59">
        <v>4.41</v>
      </c>
      <c r="I28" s="60" t="s">
        <v>52</v>
      </c>
      <c r="J28" s="61"/>
      <c r="K28" s="62">
        <f>H28*J28</f>
        <v>0</v>
      </c>
      <c r="L28" s="63">
        <f>IF(D28="S",K28,"")</f>
      </c>
      <c r="M28" s="61">
        <f>IF(OR(D28="P",D28="U"),K28,"")</f>
        <v>0</v>
      </c>
      <c r="N28" s="61">
        <f>IF(D28="H",K28,"")</f>
      </c>
      <c r="O28" s="61">
        <f>IF(D28="V",K28,"")</f>
      </c>
      <c r="P28" s="59">
        <v>0.00747300000000071</v>
      </c>
      <c r="Q28" s="59"/>
      <c r="R28" s="64">
        <v>21</v>
      </c>
      <c r="S28" s="65"/>
    </row>
    <row r="29" spans="1:19" ht="25.5" outlineLevel="2">
      <c r="A29" s="13"/>
      <c r="B29" s="36"/>
      <c r="C29" s="36"/>
      <c r="D29" s="55" t="s">
        <v>37</v>
      </c>
      <c r="E29" s="56">
        <v>6</v>
      </c>
      <c r="F29" s="57" t="s">
        <v>71</v>
      </c>
      <c r="G29" s="58" t="s">
        <v>72</v>
      </c>
      <c r="H29" s="59">
        <v>4.41</v>
      </c>
      <c r="I29" s="60" t="s">
        <v>52</v>
      </c>
      <c r="J29" s="61"/>
      <c r="K29" s="62">
        <f>H29*J29</f>
        <v>0</v>
      </c>
      <c r="L29" s="63">
        <f>IF(D29="S",K29,"")</f>
      </c>
      <c r="M29" s="61">
        <f>IF(OR(D29="P",D29="U"),K29,"")</f>
        <v>0</v>
      </c>
      <c r="N29" s="61">
        <f>IF(D29="H",K29,"")</f>
      </c>
      <c r="O29" s="61">
        <f>IF(D29="V",K29,"")</f>
      </c>
      <c r="P29" s="59"/>
      <c r="Q29" s="59"/>
      <c r="R29" s="64">
        <v>21</v>
      </c>
      <c r="S29" s="65"/>
    </row>
    <row r="30" spans="1:19" ht="12.75" outlineLevel="2">
      <c r="A30" s="13"/>
      <c r="B30" s="36"/>
      <c r="C30" s="36"/>
      <c r="D30" s="55" t="s">
        <v>37</v>
      </c>
      <c r="E30" s="56">
        <v>7</v>
      </c>
      <c r="F30" s="57" t="s">
        <v>73</v>
      </c>
      <c r="G30" s="58" t="s">
        <v>74</v>
      </c>
      <c r="H30" s="59">
        <v>0.01494108</v>
      </c>
      <c r="I30" s="60" t="s">
        <v>40</v>
      </c>
      <c r="J30" s="61"/>
      <c r="K30" s="62">
        <f>H30*J30</f>
        <v>0</v>
      </c>
      <c r="L30" s="63">
        <f>IF(D30="S",K30,"")</f>
      </c>
      <c r="M30" s="61">
        <f>IF(OR(D30="P",D30="U"),K30,"")</f>
        <v>0</v>
      </c>
      <c r="N30" s="61">
        <f>IF(D30="H",K30,"")</f>
      </c>
      <c r="O30" s="61">
        <f>IF(D30="V",K30,"")</f>
      </c>
      <c r="P30" s="59">
        <v>1.05306</v>
      </c>
      <c r="Q30" s="59"/>
      <c r="R30" s="64">
        <v>21</v>
      </c>
      <c r="S30" s="65"/>
    </row>
    <row r="31" spans="1:19" s="11" customFormat="1" ht="10.5" customHeight="1" outlineLevel="3">
      <c r="A31" s="18"/>
      <c r="B31" s="66"/>
      <c r="C31" s="66"/>
      <c r="D31" s="66"/>
      <c r="E31" s="66"/>
      <c r="F31" s="66"/>
      <c r="G31" s="66" t="s">
        <v>75</v>
      </c>
      <c r="H31" s="67">
        <v>0.0149</v>
      </c>
      <c r="I31" s="68"/>
      <c r="J31" s="66"/>
      <c r="K31" s="66"/>
      <c r="L31" s="69"/>
      <c r="M31" s="69"/>
      <c r="N31" s="69"/>
      <c r="O31" s="69"/>
      <c r="P31" s="69"/>
      <c r="Q31" s="69"/>
      <c r="R31" s="70"/>
      <c r="S31" s="66"/>
    </row>
    <row r="32" spans="1:19" ht="12.75" outlineLevel="1">
      <c r="A32" s="13"/>
      <c r="B32" s="37"/>
      <c r="C32" s="38" t="s">
        <v>76</v>
      </c>
      <c r="D32" s="39" t="s">
        <v>33</v>
      </c>
      <c r="E32" s="40"/>
      <c r="F32" s="40" t="s">
        <v>34</v>
      </c>
      <c r="G32" s="41" t="s">
        <v>77</v>
      </c>
      <c r="H32" s="40"/>
      <c r="I32" s="39"/>
      <c r="J32" s="40"/>
      <c r="K32" s="42">
        <f>SUBTOTAL(9,K33:K44)</f>
        <v>0</v>
      </c>
      <c r="L32" s="43">
        <f>SUBTOTAL(9,L33:L44)</f>
        <v>0</v>
      </c>
      <c r="M32" s="43">
        <f>SUBTOTAL(9,M33:M44)</f>
        <v>0</v>
      </c>
      <c r="N32" s="43">
        <f>SUBTOTAL(9,N33:N44)</f>
        <v>0</v>
      </c>
      <c r="O32" s="43">
        <f>SUBTOTAL(9,O33:O44)</f>
        <v>0</v>
      </c>
      <c r="P32" s="44">
        <f>SUMPRODUCT(P33:P44,H33:H44)</f>
        <v>0.5769065699999999</v>
      </c>
      <c r="Q32" s="44">
        <f>SUMPRODUCT(Q33:Q44,H33:H44)</f>
        <v>0</v>
      </c>
      <c r="R32" s="45">
        <f>SUMPRODUCT(R33:R44,K33:K44)/100</f>
        <v>0</v>
      </c>
      <c r="S32" s="36"/>
    </row>
    <row r="33" spans="1:19" ht="12.75" outlineLevel="2">
      <c r="A33" s="13"/>
      <c r="B33" s="37"/>
      <c r="C33" s="46"/>
      <c r="D33" s="47"/>
      <c r="E33" s="48" t="s">
        <v>36</v>
      </c>
      <c r="F33" s="49"/>
      <c r="G33" s="50"/>
      <c r="H33" s="49"/>
      <c r="I33" s="47"/>
      <c r="J33" s="49"/>
      <c r="K33" s="51"/>
      <c r="L33" s="52"/>
      <c r="M33" s="52"/>
      <c r="N33" s="52"/>
      <c r="O33" s="52"/>
      <c r="P33" s="53"/>
      <c r="Q33" s="53"/>
      <c r="R33" s="54"/>
      <c r="S33" s="36"/>
    </row>
    <row r="34" spans="1:19" ht="12.75" outlineLevel="2">
      <c r="A34" s="13"/>
      <c r="B34" s="36"/>
      <c r="C34" s="36"/>
      <c r="D34" s="55" t="s">
        <v>37</v>
      </c>
      <c r="E34" s="56">
        <v>1</v>
      </c>
      <c r="F34" s="57" t="s">
        <v>78</v>
      </c>
      <c r="G34" s="58" t="s">
        <v>79</v>
      </c>
      <c r="H34" s="59">
        <v>6.264</v>
      </c>
      <c r="I34" s="60" t="s">
        <v>52</v>
      </c>
      <c r="J34" s="61"/>
      <c r="K34" s="62">
        <f>H34*J34</f>
        <v>0</v>
      </c>
      <c r="L34" s="63">
        <f>IF(D34="S",K34,"")</f>
      </c>
      <c r="M34" s="61">
        <f>IF(OR(D34="P",D34="U"),K34,"")</f>
        <v>0</v>
      </c>
      <c r="N34" s="61">
        <f>IF(D34="H",K34,"")</f>
      </c>
      <c r="O34" s="61">
        <f>IF(D34="V",K34,"")</f>
      </c>
      <c r="P34" s="59">
        <v>0.04153</v>
      </c>
      <c r="Q34" s="59"/>
      <c r="R34" s="64">
        <v>21</v>
      </c>
      <c r="S34" s="65"/>
    </row>
    <row r="35" spans="1:19" s="77" customFormat="1" ht="11.25" outlineLevel="2">
      <c r="A35" s="71"/>
      <c r="B35" s="71"/>
      <c r="C35" s="71"/>
      <c r="D35" s="71"/>
      <c r="E35" s="71"/>
      <c r="F35" s="71"/>
      <c r="G35" s="72" t="s">
        <v>80</v>
      </c>
      <c r="H35" s="71"/>
      <c r="I35" s="73"/>
      <c r="J35" s="71"/>
      <c r="K35" s="71"/>
      <c r="L35" s="74"/>
      <c r="M35" s="74"/>
      <c r="N35" s="74"/>
      <c r="O35" s="74"/>
      <c r="P35" s="75"/>
      <c r="Q35" s="71"/>
      <c r="R35" s="76"/>
      <c r="S35" s="71"/>
    </row>
    <row r="36" spans="1:19" s="11" customFormat="1" ht="10.5" customHeight="1" outlineLevel="3">
      <c r="A36" s="18"/>
      <c r="B36" s="66"/>
      <c r="C36" s="66"/>
      <c r="D36" s="66"/>
      <c r="E36" s="66"/>
      <c r="F36" s="66"/>
      <c r="G36" s="66" t="s">
        <v>81</v>
      </c>
      <c r="H36" s="67">
        <v>6.264</v>
      </c>
      <c r="I36" s="68"/>
      <c r="J36" s="66"/>
      <c r="K36" s="66"/>
      <c r="L36" s="69"/>
      <c r="M36" s="69"/>
      <c r="N36" s="69"/>
      <c r="O36" s="69"/>
      <c r="P36" s="69"/>
      <c r="Q36" s="69"/>
      <c r="R36" s="70"/>
      <c r="S36" s="66"/>
    </row>
    <row r="37" spans="1:19" ht="12.75" outlineLevel="2">
      <c r="A37" s="13"/>
      <c r="B37" s="36"/>
      <c r="C37" s="36"/>
      <c r="D37" s="55" t="s">
        <v>37</v>
      </c>
      <c r="E37" s="56">
        <v>2</v>
      </c>
      <c r="F37" s="57" t="s">
        <v>82</v>
      </c>
      <c r="G37" s="58" t="s">
        <v>83</v>
      </c>
      <c r="H37" s="59">
        <v>3</v>
      </c>
      <c r="I37" s="60" t="s">
        <v>52</v>
      </c>
      <c r="J37" s="61"/>
      <c r="K37" s="62">
        <f>H37*J37</f>
        <v>0</v>
      </c>
      <c r="L37" s="63">
        <f>IF(D37="S",K37,"")</f>
      </c>
      <c r="M37" s="61">
        <f>IF(OR(D37="P",D37="U"),K37,"")</f>
        <v>0</v>
      </c>
      <c r="N37" s="61">
        <f>IF(D37="H",K37,"")</f>
      </c>
      <c r="O37" s="61">
        <f>IF(D37="V",K37,"")</f>
      </c>
      <c r="P37" s="59">
        <v>0.04153</v>
      </c>
      <c r="Q37" s="59"/>
      <c r="R37" s="64">
        <v>21</v>
      </c>
      <c r="S37" s="65"/>
    </row>
    <row r="38" spans="1:19" s="77" customFormat="1" ht="11.25" outlineLevel="2">
      <c r="A38" s="71"/>
      <c r="B38" s="71"/>
      <c r="C38" s="71"/>
      <c r="D38" s="71"/>
      <c r="E38" s="71"/>
      <c r="F38" s="71"/>
      <c r="G38" s="72" t="s">
        <v>84</v>
      </c>
      <c r="H38" s="71"/>
      <c r="I38" s="73"/>
      <c r="J38" s="71"/>
      <c r="K38" s="71"/>
      <c r="L38" s="74"/>
      <c r="M38" s="74"/>
      <c r="N38" s="74"/>
      <c r="O38" s="74"/>
      <c r="P38" s="75"/>
      <c r="Q38" s="71"/>
      <c r="R38" s="76"/>
      <c r="S38" s="71"/>
    </row>
    <row r="39" spans="1:19" s="11" customFormat="1" ht="10.5" customHeight="1" outlineLevel="3">
      <c r="A39" s="18"/>
      <c r="B39" s="66"/>
      <c r="C39" s="66"/>
      <c r="D39" s="66"/>
      <c r="E39" s="66"/>
      <c r="F39" s="66"/>
      <c r="G39" s="66" t="s">
        <v>85</v>
      </c>
      <c r="H39" s="67">
        <v>3</v>
      </c>
      <c r="I39" s="68"/>
      <c r="J39" s="66"/>
      <c r="K39" s="66"/>
      <c r="L39" s="69"/>
      <c r="M39" s="69"/>
      <c r="N39" s="69"/>
      <c r="O39" s="69"/>
      <c r="P39" s="69"/>
      <c r="Q39" s="69"/>
      <c r="R39" s="70"/>
      <c r="S39" s="66"/>
    </row>
    <row r="40" spans="1:19" ht="12.75" outlineLevel="2">
      <c r="A40" s="13"/>
      <c r="B40" s="36"/>
      <c r="C40" s="36"/>
      <c r="D40" s="55" t="s">
        <v>37</v>
      </c>
      <c r="E40" s="56">
        <v>3</v>
      </c>
      <c r="F40" s="57" t="s">
        <v>86</v>
      </c>
      <c r="G40" s="58" t="s">
        <v>87</v>
      </c>
      <c r="H40" s="59">
        <v>2.025</v>
      </c>
      <c r="I40" s="60" t="s">
        <v>52</v>
      </c>
      <c r="J40" s="61"/>
      <c r="K40" s="62">
        <f>H40*J40</f>
        <v>0</v>
      </c>
      <c r="L40" s="63">
        <f>IF(D40="S",K40,"")</f>
      </c>
      <c r="M40" s="61">
        <f>IF(OR(D40="P",D40="U"),K40,"")</f>
        <v>0</v>
      </c>
      <c r="N40" s="61">
        <f>IF(D40="H",K40,"")</f>
      </c>
      <c r="O40" s="61">
        <f>IF(D40="V",K40,"")</f>
      </c>
      <c r="P40" s="59">
        <v>0.04153</v>
      </c>
      <c r="Q40" s="59"/>
      <c r="R40" s="64">
        <v>21</v>
      </c>
      <c r="S40" s="65"/>
    </row>
    <row r="41" spans="1:19" s="11" customFormat="1" ht="10.5" customHeight="1" outlineLevel="3">
      <c r="A41" s="18"/>
      <c r="B41" s="66"/>
      <c r="C41" s="66"/>
      <c r="D41" s="66"/>
      <c r="E41" s="66"/>
      <c r="F41" s="66"/>
      <c r="G41" s="66" t="s">
        <v>88</v>
      </c>
      <c r="H41" s="67">
        <v>2.025</v>
      </c>
      <c r="I41" s="68"/>
      <c r="J41" s="66"/>
      <c r="K41" s="66"/>
      <c r="L41" s="69"/>
      <c r="M41" s="69"/>
      <c r="N41" s="69"/>
      <c r="O41" s="69"/>
      <c r="P41" s="69"/>
      <c r="Q41" s="69"/>
      <c r="R41" s="70"/>
      <c r="S41" s="66"/>
    </row>
    <row r="42" spans="1:19" ht="12.75" outlineLevel="2">
      <c r="A42" s="13"/>
      <c r="B42" s="36"/>
      <c r="C42" s="36"/>
      <c r="D42" s="55" t="s">
        <v>37</v>
      </c>
      <c r="E42" s="56">
        <v>4</v>
      </c>
      <c r="F42" s="57" t="s">
        <v>89</v>
      </c>
      <c r="G42" s="58" t="s">
        <v>90</v>
      </c>
      <c r="H42" s="59">
        <v>5.88</v>
      </c>
      <c r="I42" s="60" t="s">
        <v>52</v>
      </c>
      <c r="J42" s="61"/>
      <c r="K42" s="62">
        <f>H42*J42</f>
        <v>0</v>
      </c>
      <c r="L42" s="63">
        <f>IF(D42="S",K42,"")</f>
      </c>
      <c r="M42" s="61">
        <f>IF(OR(D42="P",D42="U"),K42,"")</f>
        <v>0</v>
      </c>
      <c r="N42" s="61">
        <f>IF(D42="H",K42,"")</f>
      </c>
      <c r="O42" s="61">
        <f>IF(D42="V",K42,"")</f>
      </c>
      <c r="P42" s="59">
        <v>0.01838</v>
      </c>
      <c r="Q42" s="59"/>
      <c r="R42" s="64">
        <v>21</v>
      </c>
      <c r="S42" s="65"/>
    </row>
    <row r="43" spans="1:19" s="11" customFormat="1" ht="10.5" customHeight="1" outlineLevel="3">
      <c r="A43" s="18"/>
      <c r="B43" s="66"/>
      <c r="C43" s="66"/>
      <c r="D43" s="66"/>
      <c r="E43" s="66"/>
      <c r="F43" s="66"/>
      <c r="G43" s="66" t="s">
        <v>66</v>
      </c>
      <c r="H43" s="67">
        <v>4.41</v>
      </c>
      <c r="I43" s="68"/>
      <c r="J43" s="66"/>
      <c r="K43" s="66"/>
      <c r="L43" s="69"/>
      <c r="M43" s="69"/>
      <c r="N43" s="69"/>
      <c r="O43" s="69"/>
      <c r="P43" s="69"/>
      <c r="Q43" s="69"/>
      <c r="R43" s="70"/>
      <c r="S43" s="66"/>
    </row>
    <row r="44" spans="1:19" s="11" customFormat="1" ht="10.5" customHeight="1" outlineLevel="3">
      <c r="A44" s="18"/>
      <c r="B44" s="66"/>
      <c r="C44" s="66"/>
      <c r="D44" s="66"/>
      <c r="E44" s="66"/>
      <c r="F44" s="66"/>
      <c r="G44" s="66" t="s">
        <v>91</v>
      </c>
      <c r="H44" s="67">
        <v>1.47</v>
      </c>
      <c r="I44" s="68"/>
      <c r="J44" s="66"/>
      <c r="K44" s="66"/>
      <c r="L44" s="69"/>
      <c r="M44" s="69"/>
      <c r="N44" s="69"/>
      <c r="O44" s="69"/>
      <c r="P44" s="69"/>
      <c r="Q44" s="69"/>
      <c r="R44" s="70"/>
      <c r="S44" s="66"/>
    </row>
    <row r="45" spans="1:19" ht="12.75" outlineLevel="1">
      <c r="A45" s="13"/>
      <c r="B45" s="37"/>
      <c r="C45" s="38" t="s">
        <v>92</v>
      </c>
      <c r="D45" s="39" t="s">
        <v>33</v>
      </c>
      <c r="E45" s="40"/>
      <c r="F45" s="40" t="s">
        <v>34</v>
      </c>
      <c r="G45" s="41" t="s">
        <v>93</v>
      </c>
      <c r="H45" s="40"/>
      <c r="I45" s="39"/>
      <c r="J45" s="40"/>
      <c r="K45" s="42">
        <f>SUBTOTAL(9,K46:K58)</f>
        <v>0</v>
      </c>
      <c r="L45" s="43">
        <f>SUBTOTAL(9,L46:L58)</f>
        <v>0</v>
      </c>
      <c r="M45" s="43">
        <f>SUBTOTAL(9,M46:M58)</f>
        <v>0</v>
      </c>
      <c r="N45" s="43">
        <f>SUBTOTAL(9,N46:N58)</f>
        <v>0</v>
      </c>
      <c r="O45" s="43">
        <f>SUBTOTAL(9,O46:O58)</f>
        <v>0</v>
      </c>
      <c r="P45" s="44">
        <f>SUMPRODUCT(P46:P58,H46:H58)</f>
        <v>0.19552454999994234</v>
      </c>
      <c r="Q45" s="44">
        <f>SUMPRODUCT(Q46:Q58,H46:H58)</f>
        <v>0</v>
      </c>
      <c r="R45" s="45">
        <f>SUMPRODUCT(R46:R58,K46:K58)/100</f>
        <v>0</v>
      </c>
      <c r="S45" s="36"/>
    </row>
    <row r="46" spans="1:19" ht="12.75" outlineLevel="2">
      <c r="A46" s="13"/>
      <c r="B46" s="37"/>
      <c r="C46" s="46"/>
      <c r="D46" s="47"/>
      <c r="E46" s="48" t="s">
        <v>36</v>
      </c>
      <c r="F46" s="49"/>
      <c r="G46" s="50"/>
      <c r="H46" s="49"/>
      <c r="I46" s="47"/>
      <c r="J46" s="49"/>
      <c r="K46" s="51"/>
      <c r="L46" s="52"/>
      <c r="M46" s="52"/>
      <c r="N46" s="52"/>
      <c r="O46" s="52"/>
      <c r="P46" s="53"/>
      <c r="Q46" s="53"/>
      <c r="R46" s="54"/>
      <c r="S46" s="36"/>
    </row>
    <row r="47" spans="1:19" ht="12.75" outlineLevel="2">
      <c r="A47" s="13"/>
      <c r="B47" s="36"/>
      <c r="C47" s="36"/>
      <c r="D47" s="55" t="s">
        <v>37</v>
      </c>
      <c r="E47" s="56">
        <v>1</v>
      </c>
      <c r="F47" s="57" t="s">
        <v>94</v>
      </c>
      <c r="G47" s="58" t="s">
        <v>95</v>
      </c>
      <c r="H47" s="59">
        <v>18.5</v>
      </c>
      <c r="I47" s="60" t="s">
        <v>52</v>
      </c>
      <c r="J47" s="61"/>
      <c r="K47" s="62">
        <f>H47*J47</f>
        <v>0</v>
      </c>
      <c r="L47" s="63">
        <f>IF(D47="S",K47,"")</f>
      </c>
      <c r="M47" s="61">
        <f>IF(OR(D47="P",D47="U"),K47,"")</f>
        <v>0</v>
      </c>
      <c r="N47" s="61">
        <f>IF(D47="H",K47,"")</f>
      </c>
      <c r="O47" s="61">
        <f>IF(D47="V",K47,"")</f>
      </c>
      <c r="P47" s="59">
        <v>0.0019</v>
      </c>
      <c r="Q47" s="59"/>
      <c r="R47" s="64">
        <v>21</v>
      </c>
      <c r="S47" s="65"/>
    </row>
    <row r="48" spans="1:19" s="11" customFormat="1" ht="10.5" customHeight="1" outlineLevel="3">
      <c r="A48" s="18"/>
      <c r="B48" s="66"/>
      <c r="C48" s="66"/>
      <c r="D48" s="66"/>
      <c r="E48" s="66"/>
      <c r="F48" s="66"/>
      <c r="G48" s="66" t="s">
        <v>96</v>
      </c>
      <c r="H48" s="67">
        <v>18.5</v>
      </c>
      <c r="I48" s="68"/>
      <c r="J48" s="66"/>
      <c r="K48" s="66"/>
      <c r="L48" s="69"/>
      <c r="M48" s="69"/>
      <c r="N48" s="69"/>
      <c r="O48" s="69"/>
      <c r="P48" s="69"/>
      <c r="Q48" s="69"/>
      <c r="R48" s="70"/>
      <c r="S48" s="66"/>
    </row>
    <row r="49" spans="1:19" ht="25.5" outlineLevel="2">
      <c r="A49" s="13"/>
      <c r="B49" s="36"/>
      <c r="C49" s="36"/>
      <c r="D49" s="55" t="s">
        <v>37</v>
      </c>
      <c r="E49" s="56">
        <v>2</v>
      </c>
      <c r="F49" s="57" t="s">
        <v>97</v>
      </c>
      <c r="G49" s="58" t="s">
        <v>98</v>
      </c>
      <c r="H49" s="59">
        <v>9.25</v>
      </c>
      <c r="I49" s="60" t="s">
        <v>52</v>
      </c>
      <c r="J49" s="61"/>
      <c r="K49" s="62">
        <f>H49*J49</f>
        <v>0</v>
      </c>
      <c r="L49" s="63">
        <f>IF(D49="S",K49,"")</f>
      </c>
      <c r="M49" s="61">
        <f>IF(OR(D49="P",D49="U"),K49,"")</f>
        <v>0</v>
      </c>
      <c r="N49" s="61">
        <f>IF(D49="H",K49,"")</f>
      </c>
      <c r="O49" s="61">
        <f>IF(D49="V",K49,"")</f>
      </c>
      <c r="P49" s="59">
        <v>0.01013859999999448</v>
      </c>
      <c r="Q49" s="59"/>
      <c r="R49" s="64">
        <v>21</v>
      </c>
      <c r="S49" s="65"/>
    </row>
    <row r="50" spans="1:19" s="11" customFormat="1" ht="10.5" customHeight="1" outlineLevel="3">
      <c r="A50" s="18"/>
      <c r="B50" s="66"/>
      <c r="C50" s="66"/>
      <c r="D50" s="66"/>
      <c r="E50" s="66"/>
      <c r="F50" s="66"/>
      <c r="G50" s="66" t="s">
        <v>99</v>
      </c>
      <c r="H50" s="67">
        <v>9.25</v>
      </c>
      <c r="I50" s="68"/>
      <c r="J50" s="66"/>
      <c r="K50" s="66"/>
      <c r="L50" s="69"/>
      <c r="M50" s="69"/>
      <c r="N50" s="69"/>
      <c r="O50" s="69"/>
      <c r="P50" s="69"/>
      <c r="Q50" s="69"/>
      <c r="R50" s="70"/>
      <c r="S50" s="66"/>
    </row>
    <row r="51" spans="1:19" ht="25.5" outlineLevel="2">
      <c r="A51" s="13"/>
      <c r="B51" s="36"/>
      <c r="C51" s="36"/>
      <c r="D51" s="55" t="s">
        <v>37</v>
      </c>
      <c r="E51" s="56">
        <v>3</v>
      </c>
      <c r="F51" s="57" t="s">
        <v>100</v>
      </c>
      <c r="G51" s="58" t="s">
        <v>101</v>
      </c>
      <c r="H51" s="59">
        <v>13.5</v>
      </c>
      <c r="I51" s="60" t="s">
        <v>102</v>
      </c>
      <c r="J51" s="61"/>
      <c r="K51" s="62">
        <f>H51*J51</f>
        <v>0</v>
      </c>
      <c r="L51" s="63">
        <f>IF(D51="S",K51,"")</f>
      </c>
      <c r="M51" s="61">
        <f>IF(OR(D51="P",D51="U"),K51,"")</f>
        <v>0</v>
      </c>
      <c r="N51" s="61">
        <f>IF(D51="H",K51,"")</f>
      </c>
      <c r="O51" s="61">
        <f>IF(D51="V",K51,"")</f>
      </c>
      <c r="P51" s="59">
        <v>0.00181</v>
      </c>
      <c r="Q51" s="59"/>
      <c r="R51" s="64">
        <v>21</v>
      </c>
      <c r="S51" s="65"/>
    </row>
    <row r="52" spans="1:19" s="11" customFormat="1" ht="10.5" customHeight="1" outlineLevel="3">
      <c r="A52" s="18"/>
      <c r="B52" s="66"/>
      <c r="C52" s="66"/>
      <c r="D52" s="66"/>
      <c r="E52" s="66"/>
      <c r="F52" s="66"/>
      <c r="G52" s="66" t="s">
        <v>103</v>
      </c>
      <c r="H52" s="67">
        <v>13.5</v>
      </c>
      <c r="I52" s="68"/>
      <c r="J52" s="66"/>
      <c r="K52" s="66"/>
      <c r="L52" s="69"/>
      <c r="M52" s="69"/>
      <c r="N52" s="69"/>
      <c r="O52" s="69"/>
      <c r="P52" s="69"/>
      <c r="Q52" s="69"/>
      <c r="R52" s="70"/>
      <c r="S52" s="66"/>
    </row>
    <row r="53" spans="1:19" ht="12.75" outlineLevel="2">
      <c r="A53" s="13"/>
      <c r="B53" s="36"/>
      <c r="C53" s="36"/>
      <c r="D53" s="55" t="s">
        <v>37</v>
      </c>
      <c r="E53" s="56">
        <v>4</v>
      </c>
      <c r="F53" s="57" t="s">
        <v>104</v>
      </c>
      <c r="G53" s="58" t="s">
        <v>105</v>
      </c>
      <c r="H53" s="59">
        <v>13.5</v>
      </c>
      <c r="I53" s="60" t="s">
        <v>102</v>
      </c>
      <c r="J53" s="61"/>
      <c r="K53" s="62">
        <f>H53*J53</f>
        <v>0</v>
      </c>
      <c r="L53" s="63">
        <f>IF(D53="S",K53,"")</f>
      </c>
      <c r="M53" s="61">
        <f>IF(OR(D53="P",D53="U"),K53,"")</f>
        <v>0</v>
      </c>
      <c r="N53" s="61">
        <f>IF(D53="H",K53,"")</f>
      </c>
      <c r="O53" s="61">
        <f>IF(D53="V",K53,"")</f>
      </c>
      <c r="P53" s="59">
        <v>0.0003</v>
      </c>
      <c r="Q53" s="59"/>
      <c r="R53" s="64">
        <v>21</v>
      </c>
      <c r="S53" s="65"/>
    </row>
    <row r="54" spans="1:19" s="11" customFormat="1" ht="10.5" customHeight="1" outlineLevel="3">
      <c r="A54" s="18"/>
      <c r="B54" s="66"/>
      <c r="C54" s="66"/>
      <c r="D54" s="66"/>
      <c r="E54" s="66"/>
      <c r="F54" s="66"/>
      <c r="G54" s="66" t="s">
        <v>103</v>
      </c>
      <c r="H54" s="67">
        <v>13.5</v>
      </c>
      <c r="I54" s="68"/>
      <c r="J54" s="66"/>
      <c r="K54" s="66"/>
      <c r="L54" s="69"/>
      <c r="M54" s="69"/>
      <c r="N54" s="69"/>
      <c r="O54" s="69"/>
      <c r="P54" s="69"/>
      <c r="Q54" s="69"/>
      <c r="R54" s="70"/>
      <c r="S54" s="66"/>
    </row>
    <row r="55" spans="1:19" ht="12.75" outlineLevel="2">
      <c r="A55" s="13"/>
      <c r="B55" s="36"/>
      <c r="C55" s="36"/>
      <c r="D55" s="55" t="s">
        <v>37</v>
      </c>
      <c r="E55" s="56">
        <v>5</v>
      </c>
      <c r="F55" s="57" t="s">
        <v>106</v>
      </c>
      <c r="G55" s="58" t="s">
        <v>107</v>
      </c>
      <c r="H55" s="59">
        <v>4.5</v>
      </c>
      <c r="I55" s="60" t="s">
        <v>102</v>
      </c>
      <c r="J55" s="61"/>
      <c r="K55" s="62">
        <f>H55*J55</f>
        <v>0</v>
      </c>
      <c r="L55" s="63">
        <f>IF(D55="S",K55,"")</f>
      </c>
      <c r="M55" s="61">
        <f>IF(OR(D55="P",D55="U"),K55,"")</f>
        <v>0</v>
      </c>
      <c r="N55" s="61">
        <f>IF(D55="H",K55,"")</f>
      </c>
      <c r="O55" s="61">
        <f>IF(D55="V",K55,"")</f>
      </c>
      <c r="P55" s="59">
        <v>0.0002</v>
      </c>
      <c r="Q55" s="59"/>
      <c r="R55" s="64">
        <v>21</v>
      </c>
      <c r="S55" s="65"/>
    </row>
    <row r="56" spans="1:19" s="11" customFormat="1" ht="10.5" customHeight="1" outlineLevel="3">
      <c r="A56" s="18"/>
      <c r="B56" s="66"/>
      <c r="C56" s="66"/>
      <c r="D56" s="66"/>
      <c r="E56" s="66"/>
      <c r="F56" s="66"/>
      <c r="G56" s="66" t="s">
        <v>108</v>
      </c>
      <c r="H56" s="67">
        <v>4.5</v>
      </c>
      <c r="I56" s="68"/>
      <c r="J56" s="66"/>
      <c r="K56" s="66"/>
      <c r="L56" s="69"/>
      <c r="M56" s="69"/>
      <c r="N56" s="69"/>
      <c r="O56" s="69"/>
      <c r="P56" s="69"/>
      <c r="Q56" s="69"/>
      <c r="R56" s="70"/>
      <c r="S56" s="66"/>
    </row>
    <row r="57" spans="1:19" ht="12.75" outlineLevel="2">
      <c r="A57" s="13"/>
      <c r="B57" s="36"/>
      <c r="C57" s="36"/>
      <c r="D57" s="55" t="s">
        <v>37</v>
      </c>
      <c r="E57" s="56">
        <v>6</v>
      </c>
      <c r="F57" s="57" t="s">
        <v>109</v>
      </c>
      <c r="G57" s="58" t="s">
        <v>110</v>
      </c>
      <c r="H57" s="59">
        <v>11.275</v>
      </c>
      <c r="I57" s="60" t="s">
        <v>52</v>
      </c>
      <c r="J57" s="61"/>
      <c r="K57" s="62">
        <f>H57*J57</f>
        <v>0</v>
      </c>
      <c r="L57" s="63">
        <f>IF(D57="S",K57,"")</f>
      </c>
      <c r="M57" s="61">
        <f>IF(OR(D57="P",D57="U"),K57,"")</f>
        <v>0</v>
      </c>
      <c r="N57" s="61">
        <f>IF(D57="H",K57,"")</f>
      </c>
      <c r="O57" s="61">
        <f>IF(D57="V",K57,"")</f>
      </c>
      <c r="P57" s="59">
        <v>0.0032999999999994145</v>
      </c>
      <c r="Q57" s="59"/>
      <c r="R57" s="64">
        <v>21</v>
      </c>
      <c r="S57" s="65"/>
    </row>
    <row r="58" spans="1:19" s="11" customFormat="1" ht="10.5" customHeight="1" outlineLevel="3">
      <c r="A58" s="18"/>
      <c r="B58" s="66"/>
      <c r="C58" s="66"/>
      <c r="D58" s="66"/>
      <c r="E58" s="66"/>
      <c r="F58" s="66"/>
      <c r="G58" s="66" t="s">
        <v>111</v>
      </c>
      <c r="H58" s="67">
        <v>11.275</v>
      </c>
      <c r="I58" s="68"/>
      <c r="J58" s="66"/>
      <c r="K58" s="66"/>
      <c r="L58" s="69"/>
      <c r="M58" s="69"/>
      <c r="N58" s="69"/>
      <c r="O58" s="69"/>
      <c r="P58" s="69"/>
      <c r="Q58" s="69"/>
      <c r="R58" s="70"/>
      <c r="S58" s="66"/>
    </row>
    <row r="59" spans="1:19" ht="12.75" outlineLevel="1">
      <c r="A59" s="13"/>
      <c r="B59" s="37"/>
      <c r="C59" s="38" t="s">
        <v>112</v>
      </c>
      <c r="D59" s="39" t="s">
        <v>33</v>
      </c>
      <c r="E59" s="40"/>
      <c r="F59" s="40" t="s">
        <v>34</v>
      </c>
      <c r="G59" s="41" t="s">
        <v>113</v>
      </c>
      <c r="H59" s="40"/>
      <c r="I59" s="39"/>
      <c r="J59" s="40"/>
      <c r="K59" s="42">
        <f>SUBTOTAL(9,K60:K62)</f>
        <v>0</v>
      </c>
      <c r="L59" s="43">
        <f>SUBTOTAL(9,L60:L62)</f>
        <v>0</v>
      </c>
      <c r="M59" s="43">
        <f>SUBTOTAL(9,M60:M62)</f>
        <v>0</v>
      </c>
      <c r="N59" s="43">
        <f>SUBTOTAL(9,N60:N62)</f>
        <v>0</v>
      </c>
      <c r="O59" s="43">
        <f>SUBTOTAL(9,O60:O62)</f>
        <v>0</v>
      </c>
      <c r="P59" s="44">
        <f>SUMPRODUCT(P60:P62,H60:H62)</f>
        <v>0.41383439999990035</v>
      </c>
      <c r="Q59" s="44">
        <f>SUMPRODUCT(Q60:Q62,H60:H62)</f>
        <v>0</v>
      </c>
      <c r="R59" s="45">
        <f>SUMPRODUCT(R60:R62,K60:K62)/100</f>
        <v>0</v>
      </c>
      <c r="S59" s="36"/>
    </row>
    <row r="60" spans="1:19" ht="12.75" outlineLevel="2">
      <c r="A60" s="13"/>
      <c r="B60" s="37"/>
      <c r="C60" s="46"/>
      <c r="D60" s="47"/>
      <c r="E60" s="48" t="s">
        <v>36</v>
      </c>
      <c r="F60" s="49"/>
      <c r="G60" s="50"/>
      <c r="H60" s="49"/>
      <c r="I60" s="47"/>
      <c r="J60" s="49"/>
      <c r="K60" s="51"/>
      <c r="L60" s="52"/>
      <c r="M60" s="52"/>
      <c r="N60" s="52"/>
      <c r="O60" s="52"/>
      <c r="P60" s="53"/>
      <c r="Q60" s="53"/>
      <c r="R60" s="54"/>
      <c r="S60" s="36"/>
    </row>
    <row r="61" spans="1:19" ht="12.75" outlineLevel="2">
      <c r="A61" s="13"/>
      <c r="B61" s="36"/>
      <c r="C61" s="36"/>
      <c r="D61" s="55" t="s">
        <v>37</v>
      </c>
      <c r="E61" s="56">
        <v>1</v>
      </c>
      <c r="F61" s="57" t="s">
        <v>114</v>
      </c>
      <c r="G61" s="58" t="s">
        <v>115</v>
      </c>
      <c r="H61" s="59">
        <v>4.41</v>
      </c>
      <c r="I61" s="60" t="s">
        <v>52</v>
      </c>
      <c r="J61" s="61"/>
      <c r="K61" s="62">
        <f>H61*J61</f>
        <v>0</v>
      </c>
      <c r="L61" s="63">
        <f>IF(D61="S",K61,"")</f>
      </c>
      <c r="M61" s="61">
        <f>IF(OR(D61="P",D61="U"),K61,"")</f>
        <v>0</v>
      </c>
      <c r="N61" s="61">
        <f>IF(D61="H",K61,"")</f>
      </c>
      <c r="O61" s="61">
        <f>IF(D61="V",K61,"")</f>
      </c>
      <c r="P61" s="59">
        <v>0.0938399999999774</v>
      </c>
      <c r="Q61" s="59"/>
      <c r="R61" s="64">
        <v>21</v>
      </c>
      <c r="S61" s="65"/>
    </row>
    <row r="62" spans="1:19" s="11" customFormat="1" ht="10.5" customHeight="1" outlineLevel="3">
      <c r="A62" s="18"/>
      <c r="B62" s="66"/>
      <c r="C62" s="66"/>
      <c r="D62" s="66"/>
      <c r="E62" s="66"/>
      <c r="F62" s="66"/>
      <c r="G62" s="66" t="s">
        <v>66</v>
      </c>
      <c r="H62" s="67">
        <v>4.41</v>
      </c>
      <c r="I62" s="68"/>
      <c r="J62" s="66"/>
      <c r="K62" s="66"/>
      <c r="L62" s="69"/>
      <c r="M62" s="69"/>
      <c r="N62" s="69"/>
      <c r="O62" s="69"/>
      <c r="P62" s="69"/>
      <c r="Q62" s="69"/>
      <c r="R62" s="70"/>
      <c r="S62" s="66"/>
    </row>
    <row r="63" spans="1:19" ht="12.75" outlineLevel="1">
      <c r="A63" s="13"/>
      <c r="B63" s="37"/>
      <c r="C63" s="38" t="s">
        <v>116</v>
      </c>
      <c r="D63" s="39" t="s">
        <v>33</v>
      </c>
      <c r="E63" s="40"/>
      <c r="F63" s="40" t="s">
        <v>34</v>
      </c>
      <c r="G63" s="41" t="s">
        <v>117</v>
      </c>
      <c r="H63" s="40"/>
      <c r="I63" s="39"/>
      <c r="J63" s="40"/>
      <c r="K63" s="42">
        <f>SUBTOTAL(9,K64:K67)</f>
        <v>0</v>
      </c>
      <c r="L63" s="43">
        <f>SUBTOTAL(9,L64:L67)</f>
        <v>0</v>
      </c>
      <c r="M63" s="43">
        <f>SUBTOTAL(9,M64:M67)</f>
        <v>0</v>
      </c>
      <c r="N63" s="43">
        <f>SUBTOTAL(9,N64:N67)</f>
        <v>0</v>
      </c>
      <c r="O63" s="43">
        <f>SUBTOTAL(9,O64:O67)</f>
        <v>0</v>
      </c>
      <c r="P63" s="44">
        <f>SUMPRODUCT(P64:P67,H64:H67)</f>
        <v>0</v>
      </c>
      <c r="Q63" s="44">
        <f>SUMPRODUCT(Q64:Q67,H64:H67)</f>
        <v>0</v>
      </c>
      <c r="R63" s="45">
        <f>SUMPRODUCT(R64:R67,K64:K67)/100</f>
        <v>0</v>
      </c>
      <c r="S63" s="36"/>
    </row>
    <row r="64" spans="1:19" ht="12.75" outlineLevel="2">
      <c r="A64" s="13"/>
      <c r="B64" s="37"/>
      <c r="C64" s="46"/>
      <c r="D64" s="47"/>
      <c r="E64" s="48" t="s">
        <v>36</v>
      </c>
      <c r="F64" s="49"/>
      <c r="G64" s="50"/>
      <c r="H64" s="49"/>
      <c r="I64" s="47"/>
      <c r="J64" s="49"/>
      <c r="K64" s="51"/>
      <c r="L64" s="52"/>
      <c r="M64" s="52"/>
      <c r="N64" s="52"/>
      <c r="O64" s="52"/>
      <c r="P64" s="53"/>
      <c r="Q64" s="53"/>
      <c r="R64" s="54"/>
      <c r="S64" s="36"/>
    </row>
    <row r="65" spans="1:19" ht="25.5" outlineLevel="2">
      <c r="A65" s="13"/>
      <c r="B65" s="36"/>
      <c r="C65" s="36"/>
      <c r="D65" s="55" t="s">
        <v>37</v>
      </c>
      <c r="E65" s="56">
        <v>1</v>
      </c>
      <c r="F65" s="57" t="s">
        <v>118</v>
      </c>
      <c r="G65" s="58" t="s">
        <v>119</v>
      </c>
      <c r="H65" s="59">
        <v>5.88</v>
      </c>
      <c r="I65" s="60" t="s">
        <v>52</v>
      </c>
      <c r="J65" s="61"/>
      <c r="K65" s="62">
        <f>H65*J65</f>
        <v>0</v>
      </c>
      <c r="L65" s="63">
        <f>IF(D65="S",K65,"")</f>
      </c>
      <c r="M65" s="61">
        <f>IF(OR(D65="P",D65="U"),K65,"")</f>
        <v>0</v>
      </c>
      <c r="N65" s="61">
        <f>IF(D65="H",K65,"")</f>
      </c>
      <c r="O65" s="61">
        <f>IF(D65="V",K65,"")</f>
      </c>
      <c r="P65" s="59"/>
      <c r="Q65" s="59"/>
      <c r="R65" s="64">
        <v>21</v>
      </c>
      <c r="S65" s="65"/>
    </row>
    <row r="66" spans="1:19" s="11" customFormat="1" ht="10.5" customHeight="1" outlineLevel="3">
      <c r="A66" s="18"/>
      <c r="B66" s="66"/>
      <c r="C66" s="66"/>
      <c r="D66" s="66"/>
      <c r="E66" s="66"/>
      <c r="F66" s="66"/>
      <c r="G66" s="66" t="s">
        <v>66</v>
      </c>
      <c r="H66" s="67">
        <v>4.41</v>
      </c>
      <c r="I66" s="68"/>
      <c r="J66" s="66"/>
      <c r="K66" s="66"/>
      <c r="L66" s="69"/>
      <c r="M66" s="69"/>
      <c r="N66" s="69"/>
      <c r="O66" s="69"/>
      <c r="P66" s="69"/>
      <c r="Q66" s="69"/>
      <c r="R66" s="70"/>
      <c r="S66" s="66"/>
    </row>
    <row r="67" spans="1:19" s="11" customFormat="1" ht="10.5" customHeight="1" outlineLevel="3">
      <c r="A67" s="18"/>
      <c r="B67" s="66"/>
      <c r="C67" s="66"/>
      <c r="D67" s="66"/>
      <c r="E67" s="66"/>
      <c r="F67" s="66"/>
      <c r="G67" s="66" t="s">
        <v>91</v>
      </c>
      <c r="H67" s="67">
        <v>1.47</v>
      </c>
      <c r="I67" s="68"/>
      <c r="J67" s="66"/>
      <c r="K67" s="66"/>
      <c r="L67" s="69"/>
      <c r="M67" s="69"/>
      <c r="N67" s="69"/>
      <c r="O67" s="69"/>
      <c r="P67" s="69"/>
      <c r="Q67" s="69"/>
      <c r="R67" s="70"/>
      <c r="S67" s="66"/>
    </row>
    <row r="68" spans="1:19" ht="12.75" outlineLevel="1">
      <c r="A68" s="13"/>
      <c r="B68" s="37"/>
      <c r="C68" s="38" t="s">
        <v>120</v>
      </c>
      <c r="D68" s="39" t="s">
        <v>33</v>
      </c>
      <c r="E68" s="40"/>
      <c r="F68" s="40" t="s">
        <v>34</v>
      </c>
      <c r="G68" s="41" t="s">
        <v>121</v>
      </c>
      <c r="H68" s="40"/>
      <c r="I68" s="39"/>
      <c r="J68" s="40"/>
      <c r="K68" s="42">
        <f>SUBTOTAL(9,K69:K71)</f>
        <v>0</v>
      </c>
      <c r="L68" s="43">
        <f>SUBTOTAL(9,L69:L71)</f>
        <v>0</v>
      </c>
      <c r="M68" s="43">
        <f>SUBTOTAL(9,M69:M71)</f>
        <v>0</v>
      </c>
      <c r="N68" s="43">
        <f>SUBTOTAL(9,N69:N71)</f>
        <v>0</v>
      </c>
      <c r="O68" s="43">
        <f>SUBTOTAL(9,O69:O71)</f>
        <v>0</v>
      </c>
      <c r="P68" s="44">
        <f>SUMPRODUCT(P69:P71,H69:H71)</f>
        <v>0.002612925000000397</v>
      </c>
      <c r="Q68" s="44">
        <f>SUMPRODUCT(Q69:Q71,H69:H71)</f>
        <v>0</v>
      </c>
      <c r="R68" s="45">
        <f>SUMPRODUCT(R69:R71,K69:K71)/100</f>
        <v>0</v>
      </c>
      <c r="S68" s="36"/>
    </row>
    <row r="69" spans="1:19" ht="12.75" outlineLevel="2">
      <c r="A69" s="13"/>
      <c r="B69" s="37"/>
      <c r="C69" s="46"/>
      <c r="D69" s="47"/>
      <c r="E69" s="48" t="s">
        <v>36</v>
      </c>
      <c r="F69" s="49"/>
      <c r="G69" s="50"/>
      <c r="H69" s="49"/>
      <c r="I69" s="47"/>
      <c r="J69" s="49"/>
      <c r="K69" s="51"/>
      <c r="L69" s="52"/>
      <c r="M69" s="52"/>
      <c r="N69" s="52"/>
      <c r="O69" s="52"/>
      <c r="P69" s="53"/>
      <c r="Q69" s="53"/>
      <c r="R69" s="54"/>
      <c r="S69" s="36"/>
    </row>
    <row r="70" spans="1:19" ht="12.75" outlineLevel="2">
      <c r="A70" s="13"/>
      <c r="B70" s="36"/>
      <c r="C70" s="36"/>
      <c r="D70" s="55" t="s">
        <v>37</v>
      </c>
      <c r="E70" s="56">
        <v>1</v>
      </c>
      <c r="F70" s="57" t="s">
        <v>122</v>
      </c>
      <c r="G70" s="58" t="s">
        <v>123</v>
      </c>
      <c r="H70" s="59">
        <v>66.15</v>
      </c>
      <c r="I70" s="60" t="s">
        <v>52</v>
      </c>
      <c r="J70" s="61"/>
      <c r="K70" s="62">
        <f>H70*J70</f>
        <v>0</v>
      </c>
      <c r="L70" s="63">
        <f>IF(D70="S",K70,"")</f>
      </c>
      <c r="M70" s="61">
        <f>IF(OR(D70="P",D70="U"),K70,"")</f>
        <v>0</v>
      </c>
      <c r="N70" s="61">
        <f>IF(D70="H",K70,"")</f>
      </c>
      <c r="O70" s="61">
        <f>IF(D70="V",K70,"")</f>
      </c>
      <c r="P70" s="59">
        <v>3.9500000000006E-05</v>
      </c>
      <c r="Q70" s="59"/>
      <c r="R70" s="64">
        <v>21</v>
      </c>
      <c r="S70" s="65"/>
    </row>
    <row r="71" spans="1:19" s="11" customFormat="1" ht="10.5" customHeight="1" outlineLevel="3">
      <c r="A71" s="18"/>
      <c r="B71" s="66"/>
      <c r="C71" s="66"/>
      <c r="D71" s="66"/>
      <c r="E71" s="66"/>
      <c r="F71" s="66"/>
      <c r="G71" s="66" t="s">
        <v>124</v>
      </c>
      <c r="H71" s="67">
        <v>66.15</v>
      </c>
      <c r="I71" s="68"/>
      <c r="J71" s="66"/>
      <c r="K71" s="66"/>
      <c r="L71" s="69"/>
      <c r="M71" s="69"/>
      <c r="N71" s="69"/>
      <c r="O71" s="69"/>
      <c r="P71" s="69"/>
      <c r="Q71" s="69"/>
      <c r="R71" s="70"/>
      <c r="S71" s="66"/>
    </row>
    <row r="72" spans="1:19" ht="12.75" outlineLevel="1">
      <c r="A72" s="13"/>
      <c r="B72" s="37"/>
      <c r="C72" s="38" t="s">
        <v>125</v>
      </c>
      <c r="D72" s="39" t="s">
        <v>33</v>
      </c>
      <c r="E72" s="40"/>
      <c r="F72" s="40" t="s">
        <v>34</v>
      </c>
      <c r="G72" s="41" t="s">
        <v>126</v>
      </c>
      <c r="H72" s="40"/>
      <c r="I72" s="39"/>
      <c r="J72" s="40"/>
      <c r="K72" s="42">
        <f>SUBTOTAL(9,K73:K87)</f>
        <v>0</v>
      </c>
      <c r="L72" s="43">
        <f>SUBTOTAL(9,L73:L87)</f>
        <v>0</v>
      </c>
      <c r="M72" s="43">
        <f>SUBTOTAL(9,M73:M87)</f>
        <v>0</v>
      </c>
      <c r="N72" s="43">
        <f>SUBTOTAL(9,N73:N87)</f>
        <v>0</v>
      </c>
      <c r="O72" s="43">
        <f>SUBTOTAL(9,O73:O87)</f>
        <v>0</v>
      </c>
      <c r="P72" s="44">
        <f>SUMPRODUCT(P73:P87,H73:H87)</f>
        <v>0.024062582088003284</v>
      </c>
      <c r="Q72" s="44">
        <f>SUMPRODUCT(Q73:Q87,H73:H87)</f>
        <v>13.538751006</v>
      </c>
      <c r="R72" s="45">
        <f>SUMPRODUCT(R73:R87,K73:K87)/100</f>
        <v>0</v>
      </c>
      <c r="S72" s="36"/>
    </row>
    <row r="73" spans="1:19" ht="12.75" outlineLevel="2">
      <c r="A73" s="13"/>
      <c r="B73" s="37"/>
      <c r="C73" s="46"/>
      <c r="D73" s="47"/>
      <c r="E73" s="48" t="s">
        <v>36</v>
      </c>
      <c r="F73" s="49"/>
      <c r="G73" s="50"/>
      <c r="H73" s="49"/>
      <c r="I73" s="47"/>
      <c r="J73" s="49"/>
      <c r="K73" s="51"/>
      <c r="L73" s="52"/>
      <c r="M73" s="52"/>
      <c r="N73" s="52"/>
      <c r="O73" s="52"/>
      <c r="P73" s="53"/>
      <c r="Q73" s="53"/>
      <c r="R73" s="54"/>
      <c r="S73" s="36"/>
    </row>
    <row r="74" spans="1:19" ht="25.5" outlineLevel="2">
      <c r="A74" s="13"/>
      <c r="B74" s="36"/>
      <c r="C74" s="36"/>
      <c r="D74" s="55" t="s">
        <v>37</v>
      </c>
      <c r="E74" s="56">
        <v>1</v>
      </c>
      <c r="F74" s="57" t="s">
        <v>127</v>
      </c>
      <c r="G74" s="58" t="s">
        <v>128</v>
      </c>
      <c r="H74" s="59">
        <v>16</v>
      </c>
      <c r="I74" s="60" t="s">
        <v>52</v>
      </c>
      <c r="J74" s="61"/>
      <c r="K74" s="62">
        <f>H74*J74</f>
        <v>0</v>
      </c>
      <c r="L74" s="63">
        <f>IF(D74="S",K74,"")</f>
      </c>
      <c r="M74" s="61">
        <f>IF(OR(D74="P",D74="U"),K74,"")</f>
        <v>0</v>
      </c>
      <c r="N74" s="61">
        <f>IF(D74="H",K74,"")</f>
      </c>
      <c r="O74" s="61">
        <f>IF(D74="V",K74,"")</f>
      </c>
      <c r="P74" s="59"/>
      <c r="Q74" s="59">
        <v>0.122</v>
      </c>
      <c r="R74" s="64">
        <v>21</v>
      </c>
      <c r="S74" s="65"/>
    </row>
    <row r="75" spans="1:19" s="77" customFormat="1" ht="11.25" outlineLevel="2">
      <c r="A75" s="71"/>
      <c r="B75" s="71"/>
      <c r="C75" s="71"/>
      <c r="D75" s="71"/>
      <c r="E75" s="71"/>
      <c r="F75" s="71"/>
      <c r="G75" s="72" t="s">
        <v>129</v>
      </c>
      <c r="H75" s="71"/>
      <c r="I75" s="73"/>
      <c r="J75" s="71"/>
      <c r="K75" s="71"/>
      <c r="L75" s="74"/>
      <c r="M75" s="74"/>
      <c r="N75" s="74"/>
      <c r="O75" s="74"/>
      <c r="P75" s="75"/>
      <c r="Q75" s="71"/>
      <c r="R75" s="76"/>
      <c r="S75" s="71"/>
    </row>
    <row r="76" spans="1:19" s="11" customFormat="1" ht="10.5" customHeight="1" outlineLevel="3">
      <c r="A76" s="18"/>
      <c r="B76" s="66"/>
      <c r="C76" s="66"/>
      <c r="D76" s="66"/>
      <c r="E76" s="66"/>
      <c r="F76" s="66"/>
      <c r="G76" s="66" t="s">
        <v>130</v>
      </c>
      <c r="H76" s="67">
        <v>16</v>
      </c>
      <c r="I76" s="68"/>
      <c r="J76" s="66"/>
      <c r="K76" s="66"/>
      <c r="L76" s="69"/>
      <c r="M76" s="69"/>
      <c r="N76" s="69"/>
      <c r="O76" s="69"/>
      <c r="P76" s="69"/>
      <c r="Q76" s="69"/>
      <c r="R76" s="70"/>
      <c r="S76" s="66"/>
    </row>
    <row r="77" spans="1:19" ht="25.5" outlineLevel="2">
      <c r="A77" s="13"/>
      <c r="B77" s="36"/>
      <c r="C77" s="36"/>
      <c r="D77" s="55" t="s">
        <v>37</v>
      </c>
      <c r="E77" s="56">
        <v>2</v>
      </c>
      <c r="F77" s="57" t="s">
        <v>131</v>
      </c>
      <c r="G77" s="58" t="s">
        <v>132</v>
      </c>
      <c r="H77" s="59">
        <v>2.925</v>
      </c>
      <c r="I77" s="60" t="s">
        <v>62</v>
      </c>
      <c r="J77" s="61"/>
      <c r="K77" s="62">
        <f>H77*J77</f>
        <v>0</v>
      </c>
      <c r="L77" s="63">
        <f>IF(D77="S",K77,"")</f>
      </c>
      <c r="M77" s="61">
        <f>IF(OR(D77="P",D77="U"),K77,"")</f>
        <v>0</v>
      </c>
      <c r="N77" s="61">
        <f>IF(D77="H",K77,"")</f>
      </c>
      <c r="O77" s="61">
        <f>IF(D77="V",K77,"")</f>
      </c>
      <c r="P77" s="59">
        <v>0.00131</v>
      </c>
      <c r="Q77" s="59">
        <v>1.8</v>
      </c>
      <c r="R77" s="64">
        <v>21</v>
      </c>
      <c r="S77" s="65"/>
    </row>
    <row r="78" spans="1:19" s="11" customFormat="1" ht="10.5" customHeight="1" outlineLevel="3">
      <c r="A78" s="18"/>
      <c r="B78" s="66"/>
      <c r="C78" s="66"/>
      <c r="D78" s="66"/>
      <c r="E78" s="66"/>
      <c r="F78" s="66"/>
      <c r="G78" s="66" t="s">
        <v>133</v>
      </c>
      <c r="H78" s="67">
        <v>2.925</v>
      </c>
      <c r="I78" s="68"/>
      <c r="J78" s="66"/>
      <c r="K78" s="66"/>
      <c r="L78" s="69"/>
      <c r="M78" s="69"/>
      <c r="N78" s="69"/>
      <c r="O78" s="69"/>
      <c r="P78" s="69"/>
      <c r="Q78" s="69"/>
      <c r="R78" s="70"/>
      <c r="S78" s="66"/>
    </row>
    <row r="79" spans="1:19" ht="12.75" outlineLevel="2">
      <c r="A79" s="13"/>
      <c r="B79" s="36"/>
      <c r="C79" s="36"/>
      <c r="D79" s="55" t="s">
        <v>37</v>
      </c>
      <c r="E79" s="56">
        <v>3</v>
      </c>
      <c r="F79" s="57" t="s">
        <v>134</v>
      </c>
      <c r="G79" s="58" t="s">
        <v>135</v>
      </c>
      <c r="H79" s="59">
        <v>16.443</v>
      </c>
      <c r="I79" s="60" t="s">
        <v>52</v>
      </c>
      <c r="J79" s="61"/>
      <c r="K79" s="62">
        <f>H79*J79</f>
        <v>0</v>
      </c>
      <c r="L79" s="63">
        <f>IF(D79="S",K79,"")</f>
      </c>
      <c r="M79" s="61">
        <f>IF(OR(D79="P",D79="U"),K79,"")</f>
        <v>0</v>
      </c>
      <c r="N79" s="61">
        <f>IF(D79="H",K79,"")</f>
      </c>
      <c r="O79" s="61">
        <f>IF(D79="V",K79,"")</f>
      </c>
      <c r="P79" s="59">
        <v>0.0006830160000001995</v>
      </c>
      <c r="Q79" s="59">
        <v>0.261</v>
      </c>
      <c r="R79" s="64">
        <v>21</v>
      </c>
      <c r="S79" s="65"/>
    </row>
    <row r="80" spans="1:19" s="11" customFormat="1" ht="10.5" customHeight="1" outlineLevel="3">
      <c r="A80" s="18"/>
      <c r="B80" s="66"/>
      <c r="C80" s="66"/>
      <c r="D80" s="66"/>
      <c r="E80" s="66"/>
      <c r="F80" s="66"/>
      <c r="G80" s="66" t="s">
        <v>136</v>
      </c>
      <c r="H80" s="67">
        <v>16.443</v>
      </c>
      <c r="I80" s="68"/>
      <c r="J80" s="66"/>
      <c r="K80" s="66"/>
      <c r="L80" s="69"/>
      <c r="M80" s="69"/>
      <c r="N80" s="69"/>
      <c r="O80" s="69"/>
      <c r="P80" s="69"/>
      <c r="Q80" s="69"/>
      <c r="R80" s="70"/>
      <c r="S80" s="66"/>
    </row>
    <row r="81" spans="1:19" ht="25.5" outlineLevel="2">
      <c r="A81" s="13"/>
      <c r="B81" s="36"/>
      <c r="C81" s="36"/>
      <c r="D81" s="55" t="s">
        <v>37</v>
      </c>
      <c r="E81" s="56">
        <v>4</v>
      </c>
      <c r="F81" s="57" t="s">
        <v>137</v>
      </c>
      <c r="G81" s="58" t="s">
        <v>138</v>
      </c>
      <c r="H81" s="59">
        <v>18</v>
      </c>
      <c r="I81" s="60" t="s">
        <v>58</v>
      </c>
      <c r="J81" s="61"/>
      <c r="K81" s="62">
        <f>H81*J81</f>
        <v>0</v>
      </c>
      <c r="L81" s="63">
        <f>IF(D81="S",K81,"")</f>
      </c>
      <c r="M81" s="61">
        <f>IF(OR(D81="P",D81="U"),K81,"")</f>
        <v>0</v>
      </c>
      <c r="N81" s="61">
        <f>IF(D81="H",K81,"")</f>
      </c>
      <c r="O81" s="61">
        <f>IF(D81="V",K81,"")</f>
      </c>
      <c r="P81" s="59">
        <v>0.0005</v>
      </c>
      <c r="Q81" s="59">
        <v>0.031</v>
      </c>
      <c r="R81" s="64">
        <v>21</v>
      </c>
      <c r="S81" s="65"/>
    </row>
    <row r="82" spans="1:19" s="11" customFormat="1" ht="10.5" customHeight="1" outlineLevel="3">
      <c r="A82" s="18"/>
      <c r="B82" s="66"/>
      <c r="C82" s="66"/>
      <c r="D82" s="66"/>
      <c r="E82" s="66"/>
      <c r="F82" s="66"/>
      <c r="G82" s="66" t="s">
        <v>139</v>
      </c>
      <c r="H82" s="67">
        <v>12</v>
      </c>
      <c r="I82" s="68"/>
      <c r="J82" s="66"/>
      <c r="K82" s="66"/>
      <c r="L82" s="69"/>
      <c r="M82" s="69"/>
      <c r="N82" s="69"/>
      <c r="O82" s="69"/>
      <c r="P82" s="69"/>
      <c r="Q82" s="69"/>
      <c r="R82" s="70"/>
      <c r="S82" s="66"/>
    </row>
    <row r="83" spans="1:19" s="11" customFormat="1" ht="10.5" customHeight="1" outlineLevel="3">
      <c r="A83" s="18"/>
      <c r="B83" s="66"/>
      <c r="C83" s="66"/>
      <c r="D83" s="66"/>
      <c r="E83" s="66"/>
      <c r="F83" s="66"/>
      <c r="G83" s="66" t="s">
        <v>140</v>
      </c>
      <c r="H83" s="67">
        <v>6</v>
      </c>
      <c r="I83" s="68"/>
      <c r="J83" s="66"/>
      <c r="K83" s="66"/>
      <c r="L83" s="69"/>
      <c r="M83" s="69"/>
      <c r="N83" s="69"/>
      <c r="O83" s="69"/>
      <c r="P83" s="69"/>
      <c r="Q83" s="69"/>
      <c r="R83" s="70"/>
      <c r="S83" s="66"/>
    </row>
    <row r="84" spans="1:19" ht="12.75" outlineLevel="2">
      <c r="A84" s="13"/>
      <c r="B84" s="36"/>
      <c r="C84" s="36"/>
      <c r="D84" s="55" t="s">
        <v>141</v>
      </c>
      <c r="E84" s="56">
        <v>5</v>
      </c>
      <c r="F84" s="57" t="s">
        <v>142</v>
      </c>
      <c r="G84" s="58" t="s">
        <v>143</v>
      </c>
      <c r="H84" s="59">
        <v>12.066623</v>
      </c>
      <c r="I84" s="60" t="s">
        <v>40</v>
      </c>
      <c r="J84" s="61"/>
      <c r="K84" s="62">
        <f>H84*J84</f>
        <v>0</v>
      </c>
      <c r="L84" s="63">
        <f>IF(D84="S",K84,"")</f>
      </c>
      <c r="M84" s="61">
        <f>IF(OR(D84="P",D84="U"),K84,"")</f>
        <v>0</v>
      </c>
      <c r="N84" s="61">
        <f>IF(D84="H",K84,"")</f>
      </c>
      <c r="O84" s="61">
        <f>IF(D84="V",K84,"")</f>
      </c>
      <c r="P84" s="59"/>
      <c r="Q84" s="59">
        <v>0.122</v>
      </c>
      <c r="R84" s="64">
        <v>21</v>
      </c>
      <c r="S84" s="65"/>
    </row>
    <row r="85" spans="1:19" ht="12.75" outlineLevel="2">
      <c r="A85" s="13"/>
      <c r="B85" s="36"/>
      <c r="C85" s="36"/>
      <c r="D85" s="55" t="s">
        <v>141</v>
      </c>
      <c r="E85" s="56">
        <v>6</v>
      </c>
      <c r="F85" s="57" t="s">
        <v>144</v>
      </c>
      <c r="G85" s="58" t="s">
        <v>145</v>
      </c>
      <c r="H85" s="59">
        <v>12.066623</v>
      </c>
      <c r="I85" s="60" t="s">
        <v>40</v>
      </c>
      <c r="J85" s="61"/>
      <c r="K85" s="62">
        <f>H85*J85</f>
        <v>0</v>
      </c>
      <c r="L85" s="63">
        <f>IF(D85="S",K85,"")</f>
      </c>
      <c r="M85" s="61">
        <f>IF(OR(D85="P",D85="U"),K85,"")</f>
        <v>0</v>
      </c>
      <c r="N85" s="61">
        <f>IF(D85="H",K85,"")</f>
      </c>
      <c r="O85" s="61">
        <f>IF(D85="V",K85,"")</f>
      </c>
      <c r="P85" s="59"/>
      <c r="Q85" s="59"/>
      <c r="R85" s="64">
        <v>21</v>
      </c>
      <c r="S85" s="65"/>
    </row>
    <row r="86" spans="1:19" ht="25.5" outlineLevel="2">
      <c r="A86" s="13"/>
      <c r="B86" s="36"/>
      <c r="C86" s="36"/>
      <c r="D86" s="55" t="s">
        <v>141</v>
      </c>
      <c r="E86" s="56">
        <v>7</v>
      </c>
      <c r="F86" s="57" t="s">
        <v>146</v>
      </c>
      <c r="G86" s="58" t="s">
        <v>147</v>
      </c>
      <c r="H86" s="59">
        <v>108.59960699999999</v>
      </c>
      <c r="I86" s="60" t="s">
        <v>40</v>
      </c>
      <c r="J86" s="61"/>
      <c r="K86" s="62">
        <f>H86*J86</f>
        <v>0</v>
      </c>
      <c r="L86" s="63">
        <f>IF(D86="S",K86,"")</f>
      </c>
      <c r="M86" s="61">
        <f>IF(OR(D86="P",D86="U"),K86,"")</f>
        <v>0</v>
      </c>
      <c r="N86" s="61">
        <f>IF(D86="H",K86,"")</f>
      </c>
      <c r="O86" s="61">
        <f>IF(D86="V",K86,"")</f>
      </c>
      <c r="P86" s="59"/>
      <c r="Q86" s="59"/>
      <c r="R86" s="64">
        <v>21</v>
      </c>
      <c r="S86" s="65"/>
    </row>
    <row r="87" spans="1:19" ht="12.75" outlineLevel="2">
      <c r="A87" s="13"/>
      <c r="B87" s="36"/>
      <c r="C87" s="36"/>
      <c r="D87" s="55" t="s">
        <v>141</v>
      </c>
      <c r="E87" s="56">
        <v>8</v>
      </c>
      <c r="F87" s="57" t="s">
        <v>148</v>
      </c>
      <c r="G87" s="58" t="s">
        <v>149</v>
      </c>
      <c r="H87" s="59">
        <v>12.066623</v>
      </c>
      <c r="I87" s="60" t="s">
        <v>40</v>
      </c>
      <c r="J87" s="61"/>
      <c r="K87" s="62">
        <f>H87*J87</f>
        <v>0</v>
      </c>
      <c r="L87" s="63">
        <f>IF(D87="S",K87,"")</f>
      </c>
      <c r="M87" s="61">
        <f>IF(OR(D87="P",D87="U"),K87,"")</f>
        <v>0</v>
      </c>
      <c r="N87" s="61">
        <f>IF(D87="H",K87,"")</f>
      </c>
      <c r="O87" s="61">
        <f>IF(D87="V",K87,"")</f>
      </c>
      <c r="P87" s="59"/>
      <c r="Q87" s="59"/>
      <c r="R87" s="64">
        <v>21</v>
      </c>
      <c r="S87" s="65"/>
    </row>
    <row r="88" spans="1:19" ht="12.75" outlineLevel="1">
      <c r="A88" s="13"/>
      <c r="B88" s="37"/>
      <c r="C88" s="38" t="s">
        <v>150</v>
      </c>
      <c r="D88" s="39" t="s">
        <v>33</v>
      </c>
      <c r="E88" s="40"/>
      <c r="F88" s="40" t="s">
        <v>34</v>
      </c>
      <c r="G88" s="41" t="s">
        <v>151</v>
      </c>
      <c r="H88" s="40"/>
      <c r="I88" s="39"/>
      <c r="J88" s="40"/>
      <c r="K88" s="42">
        <f>SUBTOTAL(9,K89:K90)</f>
        <v>0</v>
      </c>
      <c r="L88" s="43">
        <f>SUBTOTAL(9,L89:L90)</f>
        <v>0</v>
      </c>
      <c r="M88" s="43">
        <f>SUBTOTAL(9,M89:M90)</f>
        <v>0</v>
      </c>
      <c r="N88" s="43">
        <f>SUBTOTAL(9,N89:N90)</f>
        <v>0</v>
      </c>
      <c r="O88" s="43">
        <f>SUBTOTAL(9,O89:O90)</f>
        <v>0</v>
      </c>
      <c r="P88" s="44">
        <f>SUMPRODUCT(P89:P90,H89:H90)</f>
        <v>0</v>
      </c>
      <c r="Q88" s="44">
        <f>SUMPRODUCT(Q89:Q90,H89:H90)</f>
        <v>0</v>
      </c>
      <c r="R88" s="45">
        <f>SUMPRODUCT(R89:R90,K89:K90)/100</f>
        <v>0</v>
      </c>
      <c r="S88" s="36"/>
    </row>
    <row r="89" spans="1:19" ht="12.75" outlineLevel="2">
      <c r="A89" s="13"/>
      <c r="B89" s="37"/>
      <c r="C89" s="46"/>
      <c r="D89" s="47"/>
      <c r="E89" s="48" t="s">
        <v>36</v>
      </c>
      <c r="F89" s="49"/>
      <c r="G89" s="50"/>
      <c r="H89" s="49"/>
      <c r="I89" s="47"/>
      <c r="J89" s="49"/>
      <c r="K89" s="51"/>
      <c r="L89" s="52"/>
      <c r="M89" s="52"/>
      <c r="N89" s="52"/>
      <c r="O89" s="52"/>
      <c r="P89" s="53"/>
      <c r="Q89" s="53"/>
      <c r="R89" s="54"/>
      <c r="S89" s="36"/>
    </row>
    <row r="90" spans="1:19" ht="12.75" outlineLevel="2">
      <c r="A90" s="13"/>
      <c r="B90" s="36"/>
      <c r="C90" s="36"/>
      <c r="D90" s="55" t="s">
        <v>141</v>
      </c>
      <c r="E90" s="56">
        <v>1</v>
      </c>
      <c r="F90" s="57" t="s">
        <v>152</v>
      </c>
      <c r="G90" s="58" t="s">
        <v>153</v>
      </c>
      <c r="H90" s="59">
        <v>4.1775055796929275</v>
      </c>
      <c r="I90" s="60" t="s">
        <v>40</v>
      </c>
      <c r="J90" s="61"/>
      <c r="K90" s="62">
        <f>H90*J90</f>
        <v>0</v>
      </c>
      <c r="L90" s="63">
        <f>IF(D90="S",K90,"")</f>
      </c>
      <c r="M90" s="61">
        <f>IF(OR(D90="P",D90="U"),K90,"")</f>
        <v>0</v>
      </c>
      <c r="N90" s="61">
        <f>IF(D90="H",K90,"")</f>
      </c>
      <c r="O90" s="61">
        <f>IF(D90="V",K90,"")</f>
      </c>
      <c r="P90" s="59"/>
      <c r="Q90" s="59"/>
      <c r="R90" s="64">
        <v>21</v>
      </c>
      <c r="S90" s="65"/>
    </row>
    <row r="91" spans="1:19" ht="12.75" outlineLevel="1">
      <c r="A91" s="13"/>
      <c r="B91" s="37"/>
      <c r="C91" s="38" t="s">
        <v>154</v>
      </c>
      <c r="D91" s="39" t="s">
        <v>33</v>
      </c>
      <c r="E91" s="40"/>
      <c r="F91" s="40" t="s">
        <v>155</v>
      </c>
      <c r="G91" s="41" t="s">
        <v>156</v>
      </c>
      <c r="H91" s="40"/>
      <c r="I91" s="39"/>
      <c r="J91" s="40"/>
      <c r="K91" s="42">
        <f>SUBTOTAL(9,K92:K99)</f>
        <v>0</v>
      </c>
      <c r="L91" s="43">
        <f>SUBTOTAL(9,L92:L99)</f>
        <v>0</v>
      </c>
      <c r="M91" s="43">
        <f>SUBTOTAL(9,M92:M99)</f>
        <v>0</v>
      </c>
      <c r="N91" s="43">
        <f>SUBTOTAL(9,N92:N99)</f>
        <v>0</v>
      </c>
      <c r="O91" s="43">
        <f>SUBTOTAL(9,O92:O99)</f>
        <v>0</v>
      </c>
      <c r="P91" s="44">
        <f>SUMPRODUCT(P92:P99,H92:H99)</f>
        <v>0.018522000000000004</v>
      </c>
      <c r="Q91" s="44">
        <f>SUMPRODUCT(Q92:Q99,H92:H99)</f>
        <v>0</v>
      </c>
      <c r="R91" s="45">
        <f>SUMPRODUCT(R92:R99,K92:K99)/100</f>
        <v>0</v>
      </c>
      <c r="S91" s="36"/>
    </row>
    <row r="92" spans="1:19" ht="12.75" outlineLevel="2">
      <c r="A92" s="13"/>
      <c r="B92" s="37"/>
      <c r="C92" s="46"/>
      <c r="D92" s="47"/>
      <c r="E92" s="48" t="s">
        <v>36</v>
      </c>
      <c r="F92" s="49"/>
      <c r="G92" s="50"/>
      <c r="H92" s="49"/>
      <c r="I92" s="47"/>
      <c r="J92" s="49"/>
      <c r="K92" s="51"/>
      <c r="L92" s="52"/>
      <c r="M92" s="52"/>
      <c r="N92" s="52"/>
      <c r="O92" s="52"/>
      <c r="P92" s="53"/>
      <c r="Q92" s="53"/>
      <c r="R92" s="54"/>
      <c r="S92" s="36"/>
    </row>
    <row r="93" spans="1:19" ht="12.75" outlineLevel="2">
      <c r="A93" s="13"/>
      <c r="B93" s="36"/>
      <c r="C93" s="36"/>
      <c r="D93" s="55" t="s">
        <v>37</v>
      </c>
      <c r="E93" s="56">
        <v>1</v>
      </c>
      <c r="F93" s="57" t="s">
        <v>157</v>
      </c>
      <c r="G93" s="58" t="s">
        <v>158</v>
      </c>
      <c r="H93" s="59">
        <v>4.41</v>
      </c>
      <c r="I93" s="60" t="s">
        <v>52</v>
      </c>
      <c r="J93" s="61"/>
      <c r="K93" s="62">
        <f>H93*J93</f>
        <v>0</v>
      </c>
      <c r="L93" s="63">
        <f>IF(D93="S",K93,"")</f>
      </c>
      <c r="M93" s="61">
        <f>IF(OR(D93="P",D93="U"),K93,"")</f>
        <v>0</v>
      </c>
      <c r="N93" s="61">
        <f>IF(D93="H",K93,"")</f>
      </c>
      <c r="O93" s="61">
        <f>IF(D93="V",K93,"")</f>
      </c>
      <c r="P93" s="59"/>
      <c r="Q93" s="59"/>
      <c r="R93" s="64">
        <v>21</v>
      </c>
      <c r="S93" s="65"/>
    </row>
    <row r="94" spans="1:19" s="11" customFormat="1" ht="10.5" customHeight="1" outlineLevel="3">
      <c r="A94" s="18"/>
      <c r="B94" s="66"/>
      <c r="C94" s="66"/>
      <c r="D94" s="66"/>
      <c r="E94" s="66"/>
      <c r="F94" s="66"/>
      <c r="G94" s="66" t="s">
        <v>66</v>
      </c>
      <c r="H94" s="67">
        <v>4.41</v>
      </c>
      <c r="I94" s="68"/>
      <c r="J94" s="66"/>
      <c r="K94" s="66"/>
      <c r="L94" s="69"/>
      <c r="M94" s="69"/>
      <c r="N94" s="69"/>
      <c r="O94" s="69"/>
      <c r="P94" s="69"/>
      <c r="Q94" s="69"/>
      <c r="R94" s="70"/>
      <c r="S94" s="66"/>
    </row>
    <row r="95" spans="1:19" ht="12.75" outlineLevel="2">
      <c r="A95" s="13"/>
      <c r="B95" s="36"/>
      <c r="C95" s="36"/>
      <c r="D95" s="55" t="s">
        <v>43</v>
      </c>
      <c r="E95" s="56">
        <v>2</v>
      </c>
      <c r="F95" s="57" t="s">
        <v>159</v>
      </c>
      <c r="G95" s="58" t="s">
        <v>160</v>
      </c>
      <c r="H95" s="59">
        <v>4.498200000000001</v>
      </c>
      <c r="I95" s="60" t="s">
        <v>52</v>
      </c>
      <c r="J95" s="61"/>
      <c r="K95" s="62">
        <f>H95*J95</f>
        <v>0</v>
      </c>
      <c r="L95" s="63">
        <f>IF(D95="S",K95,"")</f>
        <v>0</v>
      </c>
      <c r="M95" s="61">
        <f>IF(OR(D95="P",D95="U"),K95,"")</f>
      </c>
      <c r="N95" s="61">
        <f>IF(D95="H",K95,"")</f>
      </c>
      <c r="O95" s="61">
        <f>IF(D95="V",K95,"")</f>
      </c>
      <c r="P95" s="59">
        <v>0.004</v>
      </c>
      <c r="Q95" s="59"/>
      <c r="R95" s="64">
        <v>21</v>
      </c>
      <c r="S95" s="65"/>
    </row>
    <row r="96" spans="1:19" s="11" customFormat="1" ht="10.5" customHeight="1" outlineLevel="3">
      <c r="A96" s="18"/>
      <c r="B96" s="66"/>
      <c r="C96" s="66"/>
      <c r="D96" s="66"/>
      <c r="E96" s="66"/>
      <c r="F96" s="66"/>
      <c r="G96" s="66" t="s">
        <v>161</v>
      </c>
      <c r="H96" s="67">
        <v>4.4982</v>
      </c>
      <c r="I96" s="68"/>
      <c r="J96" s="66"/>
      <c r="K96" s="66"/>
      <c r="L96" s="69"/>
      <c r="M96" s="69"/>
      <c r="N96" s="69"/>
      <c r="O96" s="69"/>
      <c r="P96" s="69"/>
      <c r="Q96" s="69"/>
      <c r="R96" s="70"/>
      <c r="S96" s="66"/>
    </row>
    <row r="97" spans="1:19" ht="25.5" outlineLevel="2">
      <c r="A97" s="13"/>
      <c r="B97" s="36"/>
      <c r="C97" s="36"/>
      <c r="D97" s="55" t="s">
        <v>37</v>
      </c>
      <c r="E97" s="56">
        <v>3</v>
      </c>
      <c r="F97" s="57" t="s">
        <v>162</v>
      </c>
      <c r="G97" s="58" t="s">
        <v>163</v>
      </c>
      <c r="H97" s="59">
        <v>4.41</v>
      </c>
      <c r="I97" s="60" t="s">
        <v>52</v>
      </c>
      <c r="J97" s="61"/>
      <c r="K97" s="62">
        <f>H97*J97</f>
        <v>0</v>
      </c>
      <c r="L97" s="63">
        <f>IF(D97="S",K97,"")</f>
      </c>
      <c r="M97" s="61">
        <f>IF(OR(D97="P",D97="U"),K97,"")</f>
        <v>0</v>
      </c>
      <c r="N97" s="61">
        <f>IF(D97="H",K97,"")</f>
      </c>
      <c r="O97" s="61">
        <f>IF(D97="V",K97,"")</f>
      </c>
      <c r="P97" s="59">
        <v>0.00012</v>
      </c>
      <c r="Q97" s="59"/>
      <c r="R97" s="64">
        <v>21</v>
      </c>
      <c r="S97" s="65"/>
    </row>
    <row r="98" spans="1:19" s="11" customFormat="1" ht="10.5" customHeight="1" outlineLevel="3">
      <c r="A98" s="18"/>
      <c r="B98" s="66"/>
      <c r="C98" s="66"/>
      <c r="D98" s="66"/>
      <c r="E98" s="66"/>
      <c r="F98" s="66"/>
      <c r="G98" s="66" t="s">
        <v>66</v>
      </c>
      <c r="H98" s="67">
        <v>4.41</v>
      </c>
      <c r="I98" s="68"/>
      <c r="J98" s="66"/>
      <c r="K98" s="66"/>
      <c r="L98" s="69"/>
      <c r="M98" s="69"/>
      <c r="N98" s="69"/>
      <c r="O98" s="69"/>
      <c r="P98" s="69"/>
      <c r="Q98" s="69"/>
      <c r="R98" s="70"/>
      <c r="S98" s="66"/>
    </row>
    <row r="99" spans="1:19" ht="25.5" outlineLevel="2">
      <c r="A99" s="13"/>
      <c r="B99" s="36"/>
      <c r="C99" s="36"/>
      <c r="D99" s="55" t="s">
        <v>141</v>
      </c>
      <c r="E99" s="56">
        <v>4</v>
      </c>
      <c r="F99" s="57" t="s">
        <v>164</v>
      </c>
      <c r="G99" s="58" t="s">
        <v>165</v>
      </c>
      <c r="H99" s="59">
        <v>18.105696000000002</v>
      </c>
      <c r="I99" s="60" t="s">
        <v>166</v>
      </c>
      <c r="J99" s="61"/>
      <c r="K99" s="62">
        <f>H99*J99</f>
        <v>0</v>
      </c>
      <c r="L99" s="63">
        <f>IF(D99="S",K99,"")</f>
      </c>
      <c r="M99" s="61">
        <f>IF(OR(D99="P",D99="U"),K99,"")</f>
        <v>0</v>
      </c>
      <c r="N99" s="61">
        <f>IF(D99="H",K99,"")</f>
      </c>
      <c r="O99" s="61">
        <f>IF(D99="V",K99,"")</f>
      </c>
      <c r="P99" s="59"/>
      <c r="Q99" s="59"/>
      <c r="R99" s="64">
        <v>21</v>
      </c>
      <c r="S99" s="65"/>
    </row>
    <row r="100" spans="1:19" ht="12.75" outlineLevel="1">
      <c r="A100" s="13"/>
      <c r="B100" s="37"/>
      <c r="C100" s="38" t="s">
        <v>167</v>
      </c>
      <c r="D100" s="39" t="s">
        <v>33</v>
      </c>
      <c r="E100" s="40"/>
      <c r="F100" s="40" t="s">
        <v>155</v>
      </c>
      <c r="G100" s="41" t="s">
        <v>168</v>
      </c>
      <c r="H100" s="40"/>
      <c r="I100" s="39"/>
      <c r="J100" s="40"/>
      <c r="K100" s="42">
        <f>SUBTOTAL(9,K101:K105)</f>
        <v>0</v>
      </c>
      <c r="L100" s="43">
        <f>SUBTOTAL(9,L101:L105)</f>
        <v>0</v>
      </c>
      <c r="M100" s="43">
        <f>SUBTOTAL(9,M101:M105)</f>
        <v>0</v>
      </c>
      <c r="N100" s="43">
        <f>SUBTOTAL(9,N101:N105)</f>
        <v>0</v>
      </c>
      <c r="O100" s="43">
        <f>SUBTOTAL(9,O101:O105)</f>
        <v>0</v>
      </c>
      <c r="P100" s="44">
        <f>SUMPRODUCT(P101:P105,H101:H105)</f>
        <v>0.07793483712001815</v>
      </c>
      <c r="Q100" s="44">
        <f>SUMPRODUCT(Q101:Q105,H101:H105)</f>
        <v>0</v>
      </c>
      <c r="R100" s="45">
        <f>SUMPRODUCT(R101:R105,K101:K105)/100</f>
        <v>0</v>
      </c>
      <c r="S100" s="36"/>
    </row>
    <row r="101" spans="1:19" ht="12.75" outlineLevel="2">
      <c r="A101" s="13"/>
      <c r="B101" s="37"/>
      <c r="C101" s="46"/>
      <c r="D101" s="47"/>
      <c r="E101" s="48" t="s">
        <v>36</v>
      </c>
      <c r="F101" s="49"/>
      <c r="G101" s="50"/>
      <c r="H101" s="49"/>
      <c r="I101" s="47"/>
      <c r="J101" s="49"/>
      <c r="K101" s="51"/>
      <c r="L101" s="52"/>
      <c r="M101" s="52"/>
      <c r="N101" s="52"/>
      <c r="O101" s="52"/>
      <c r="P101" s="53"/>
      <c r="Q101" s="53"/>
      <c r="R101" s="54"/>
      <c r="S101" s="36"/>
    </row>
    <row r="102" spans="1:19" ht="25.5" outlineLevel="2">
      <c r="A102" s="13"/>
      <c r="B102" s="36"/>
      <c r="C102" s="36"/>
      <c r="D102" s="55" t="s">
        <v>37</v>
      </c>
      <c r="E102" s="56">
        <v>1</v>
      </c>
      <c r="F102" s="57" t="s">
        <v>169</v>
      </c>
      <c r="G102" s="58" t="s">
        <v>170</v>
      </c>
      <c r="H102" s="59">
        <v>5.88</v>
      </c>
      <c r="I102" s="60" t="s">
        <v>52</v>
      </c>
      <c r="J102" s="61"/>
      <c r="K102" s="62">
        <f>H102*J102</f>
        <v>0</v>
      </c>
      <c r="L102" s="63">
        <f>IF(D102="S",K102,"")</f>
      </c>
      <c r="M102" s="61">
        <f>IF(OR(D102="P",D102="U"),K102,"")</f>
        <v>0</v>
      </c>
      <c r="N102" s="61">
        <f>IF(D102="H",K102,"")</f>
      </c>
      <c r="O102" s="61">
        <f>IF(D102="V",K102,"")</f>
      </c>
      <c r="P102" s="59">
        <v>0.013254224000003088</v>
      </c>
      <c r="Q102" s="59"/>
      <c r="R102" s="64">
        <v>21</v>
      </c>
      <c r="S102" s="65"/>
    </row>
    <row r="103" spans="1:19" s="11" customFormat="1" ht="10.5" customHeight="1" outlineLevel="3">
      <c r="A103" s="18"/>
      <c r="B103" s="66"/>
      <c r="C103" s="66"/>
      <c r="D103" s="66"/>
      <c r="E103" s="66"/>
      <c r="F103" s="66"/>
      <c r="G103" s="66" t="s">
        <v>66</v>
      </c>
      <c r="H103" s="67">
        <v>4.41</v>
      </c>
      <c r="I103" s="68"/>
      <c r="J103" s="66"/>
      <c r="K103" s="66"/>
      <c r="L103" s="69"/>
      <c r="M103" s="69"/>
      <c r="N103" s="69"/>
      <c r="O103" s="69"/>
      <c r="P103" s="69"/>
      <c r="Q103" s="69"/>
      <c r="R103" s="70"/>
      <c r="S103" s="66"/>
    </row>
    <row r="104" spans="1:19" s="11" customFormat="1" ht="10.5" customHeight="1" outlineLevel="3">
      <c r="A104" s="18"/>
      <c r="B104" s="66"/>
      <c r="C104" s="66"/>
      <c r="D104" s="66"/>
      <c r="E104" s="66"/>
      <c r="F104" s="66"/>
      <c r="G104" s="66" t="s">
        <v>91</v>
      </c>
      <c r="H104" s="67">
        <v>1.47</v>
      </c>
      <c r="I104" s="68"/>
      <c r="J104" s="66"/>
      <c r="K104" s="66"/>
      <c r="L104" s="69"/>
      <c r="M104" s="69"/>
      <c r="N104" s="69"/>
      <c r="O104" s="69"/>
      <c r="P104" s="69"/>
      <c r="Q104" s="69"/>
      <c r="R104" s="70"/>
      <c r="S104" s="66"/>
    </row>
    <row r="105" spans="1:19" ht="12.75" outlineLevel="2">
      <c r="A105" s="13"/>
      <c r="B105" s="36"/>
      <c r="C105" s="36"/>
      <c r="D105" s="55" t="s">
        <v>141</v>
      </c>
      <c r="E105" s="56">
        <v>2</v>
      </c>
      <c r="F105" s="57" t="s">
        <v>171</v>
      </c>
      <c r="G105" s="58" t="s">
        <v>172</v>
      </c>
      <c r="H105" s="59">
        <v>30.987599999999997</v>
      </c>
      <c r="I105" s="60" t="s">
        <v>166</v>
      </c>
      <c r="J105" s="61"/>
      <c r="K105" s="62">
        <f>H105*J105</f>
        <v>0</v>
      </c>
      <c r="L105" s="63">
        <f>IF(D105="S",K105,"")</f>
      </c>
      <c r="M105" s="61">
        <f>IF(OR(D105="P",D105="U"),K105,"")</f>
        <v>0</v>
      </c>
      <c r="N105" s="61">
        <f>IF(D105="H",K105,"")</f>
      </c>
      <c r="O105" s="61">
        <f>IF(D105="V",K105,"")</f>
      </c>
      <c r="P105" s="59"/>
      <c r="Q105" s="59"/>
      <c r="R105" s="64">
        <v>21</v>
      </c>
      <c r="S105" s="65"/>
    </row>
    <row r="106" spans="1:19" ht="12.75" outlineLevel="1">
      <c r="A106" s="13"/>
      <c r="B106" s="37"/>
      <c r="C106" s="38" t="s">
        <v>173</v>
      </c>
      <c r="D106" s="39" t="s">
        <v>33</v>
      </c>
      <c r="E106" s="40"/>
      <c r="F106" s="40" t="s">
        <v>155</v>
      </c>
      <c r="G106" s="41" t="s">
        <v>174</v>
      </c>
      <c r="H106" s="40"/>
      <c r="I106" s="39"/>
      <c r="J106" s="40"/>
      <c r="K106" s="42">
        <f>SUBTOTAL(9,K107:K110)</f>
        <v>0</v>
      </c>
      <c r="L106" s="43">
        <f>SUBTOTAL(9,L107:L110)</f>
        <v>0</v>
      </c>
      <c r="M106" s="43">
        <f>SUBTOTAL(9,M107:M110)</f>
        <v>0</v>
      </c>
      <c r="N106" s="43">
        <f>SUBTOTAL(9,N107:N110)</f>
        <v>0</v>
      </c>
      <c r="O106" s="43">
        <f>SUBTOTAL(9,O107:O110)</f>
        <v>0</v>
      </c>
      <c r="P106" s="44">
        <f>SUMPRODUCT(P107:P110,H107:H110)</f>
        <v>0.01229400000000437</v>
      </c>
      <c r="Q106" s="44">
        <f>SUMPRODUCT(Q107:Q110,H107:H110)</f>
        <v>0</v>
      </c>
      <c r="R106" s="45">
        <f>SUMPRODUCT(R107:R110,K107:K110)/100</f>
        <v>0</v>
      </c>
      <c r="S106" s="36"/>
    </row>
    <row r="107" spans="1:19" ht="12.75" outlineLevel="2">
      <c r="A107" s="13"/>
      <c r="B107" s="37"/>
      <c r="C107" s="46"/>
      <c r="D107" s="47"/>
      <c r="E107" s="48" t="s">
        <v>36</v>
      </c>
      <c r="F107" s="49"/>
      <c r="G107" s="50"/>
      <c r="H107" s="49"/>
      <c r="I107" s="47"/>
      <c r="J107" s="49"/>
      <c r="K107" s="51"/>
      <c r="L107" s="52"/>
      <c r="M107" s="52"/>
      <c r="N107" s="52"/>
      <c r="O107" s="52"/>
      <c r="P107" s="53"/>
      <c r="Q107" s="53"/>
      <c r="R107" s="54"/>
      <c r="S107" s="36"/>
    </row>
    <row r="108" spans="1:19" ht="12.75" outlineLevel="2">
      <c r="A108" s="13"/>
      <c r="B108" s="36"/>
      <c r="C108" s="36"/>
      <c r="D108" s="55" t="s">
        <v>37</v>
      </c>
      <c r="E108" s="56">
        <v>1</v>
      </c>
      <c r="F108" s="57" t="s">
        <v>175</v>
      </c>
      <c r="G108" s="58" t="s">
        <v>176</v>
      </c>
      <c r="H108" s="59">
        <v>4.5</v>
      </c>
      <c r="I108" s="60" t="s">
        <v>102</v>
      </c>
      <c r="J108" s="61"/>
      <c r="K108" s="62">
        <f>H108*J108</f>
        <v>0</v>
      </c>
      <c r="L108" s="63">
        <f>IF(D108="S",K108,"")</f>
      </c>
      <c r="M108" s="61">
        <f>IF(OR(D108="P",D108="U"),K108,"")</f>
        <v>0</v>
      </c>
      <c r="N108" s="61">
        <f>IF(D108="H",K108,"")</f>
      </c>
      <c r="O108" s="61">
        <f>IF(D108="V",K108,"")</f>
      </c>
      <c r="P108" s="59">
        <v>0.002732000000000971</v>
      </c>
      <c r="Q108" s="59"/>
      <c r="R108" s="64">
        <v>21</v>
      </c>
      <c r="S108" s="65"/>
    </row>
    <row r="109" spans="1:19" s="11" customFormat="1" ht="10.5" customHeight="1" outlineLevel="3">
      <c r="A109" s="18"/>
      <c r="B109" s="66"/>
      <c r="C109" s="66"/>
      <c r="D109" s="66"/>
      <c r="E109" s="66"/>
      <c r="F109" s="66"/>
      <c r="G109" s="66" t="s">
        <v>108</v>
      </c>
      <c r="H109" s="67">
        <v>4.5</v>
      </c>
      <c r="I109" s="68"/>
      <c r="J109" s="66"/>
      <c r="K109" s="66"/>
      <c r="L109" s="69"/>
      <c r="M109" s="69"/>
      <c r="N109" s="69"/>
      <c r="O109" s="69"/>
      <c r="P109" s="69"/>
      <c r="Q109" s="69"/>
      <c r="R109" s="70"/>
      <c r="S109" s="66"/>
    </row>
    <row r="110" spans="1:19" ht="12.75" outlineLevel="2">
      <c r="A110" s="13"/>
      <c r="B110" s="36"/>
      <c r="C110" s="36"/>
      <c r="D110" s="55" t="s">
        <v>141</v>
      </c>
      <c r="E110" s="56">
        <v>2</v>
      </c>
      <c r="F110" s="57" t="s">
        <v>177</v>
      </c>
      <c r="G110" s="58" t="s">
        <v>178</v>
      </c>
      <c r="H110" s="59">
        <v>13.05</v>
      </c>
      <c r="I110" s="60" t="s">
        <v>166</v>
      </c>
      <c r="J110" s="61"/>
      <c r="K110" s="62">
        <f>H110*J110</f>
        <v>0</v>
      </c>
      <c r="L110" s="63">
        <f>IF(D110="S",K110,"")</f>
      </c>
      <c r="M110" s="61">
        <f>IF(OR(D110="P",D110="U"),K110,"")</f>
        <v>0</v>
      </c>
      <c r="N110" s="61">
        <f>IF(D110="H",K110,"")</f>
      </c>
      <c r="O110" s="61">
        <f>IF(D110="V",K110,"")</f>
      </c>
      <c r="P110" s="59"/>
      <c r="Q110" s="59"/>
      <c r="R110" s="64">
        <v>21</v>
      </c>
      <c r="S110" s="65"/>
    </row>
    <row r="111" spans="1:19" ht="12.75" outlineLevel="1">
      <c r="A111" s="13"/>
      <c r="B111" s="37"/>
      <c r="C111" s="38" t="s">
        <v>179</v>
      </c>
      <c r="D111" s="39" t="s">
        <v>33</v>
      </c>
      <c r="E111" s="40"/>
      <c r="F111" s="40" t="s">
        <v>155</v>
      </c>
      <c r="G111" s="41" t="s">
        <v>180</v>
      </c>
      <c r="H111" s="40"/>
      <c r="I111" s="39"/>
      <c r="J111" s="40"/>
      <c r="K111" s="42">
        <f>SUBTOTAL(9,K112:K122)</f>
        <v>0</v>
      </c>
      <c r="L111" s="43">
        <f>SUBTOTAL(9,L112:L122)</f>
        <v>0</v>
      </c>
      <c r="M111" s="43">
        <f>SUBTOTAL(9,M112:M122)</f>
        <v>0</v>
      </c>
      <c r="N111" s="43">
        <f>SUBTOTAL(9,N112:N122)</f>
        <v>0</v>
      </c>
      <c r="O111" s="43">
        <f>SUBTOTAL(9,O112:O122)</f>
        <v>0</v>
      </c>
      <c r="P111" s="44">
        <f>SUMPRODUCT(P112:P122,H112:H122)</f>
        <v>0.015442132524999094</v>
      </c>
      <c r="Q111" s="44">
        <f>SUMPRODUCT(Q112:Q122,H112:H122)</f>
        <v>0</v>
      </c>
      <c r="R111" s="45">
        <f>SUMPRODUCT(R112:R122,K112:K122)/100</f>
        <v>0</v>
      </c>
      <c r="S111" s="36"/>
    </row>
    <row r="112" spans="1:19" ht="12.75" outlineLevel="2">
      <c r="A112" s="13"/>
      <c r="B112" s="37"/>
      <c r="C112" s="46"/>
      <c r="D112" s="47"/>
      <c r="E112" s="48" t="s">
        <v>36</v>
      </c>
      <c r="F112" s="49"/>
      <c r="G112" s="50"/>
      <c r="H112" s="49"/>
      <c r="I112" s="47"/>
      <c r="J112" s="49"/>
      <c r="K112" s="51"/>
      <c r="L112" s="52"/>
      <c r="M112" s="52"/>
      <c r="N112" s="52"/>
      <c r="O112" s="52"/>
      <c r="P112" s="53"/>
      <c r="Q112" s="53"/>
      <c r="R112" s="54"/>
      <c r="S112" s="36"/>
    </row>
    <row r="113" spans="1:19" ht="12.75" outlineLevel="2">
      <c r="A113" s="13"/>
      <c r="B113" s="36"/>
      <c r="C113" s="36"/>
      <c r="D113" s="55" t="s">
        <v>37</v>
      </c>
      <c r="E113" s="56">
        <v>1</v>
      </c>
      <c r="F113" s="57" t="s">
        <v>181</v>
      </c>
      <c r="G113" s="58" t="s">
        <v>182</v>
      </c>
      <c r="H113" s="59">
        <v>6.75</v>
      </c>
      <c r="I113" s="60" t="s">
        <v>52</v>
      </c>
      <c r="J113" s="61"/>
      <c r="K113" s="62">
        <f>H113*J113</f>
        <v>0</v>
      </c>
      <c r="L113" s="63">
        <f>IF(D113="S",K113,"")</f>
      </c>
      <c r="M113" s="61">
        <f>IF(OR(D113="P",D113="U"),K113,"")</f>
        <v>0</v>
      </c>
      <c r="N113" s="61">
        <f>IF(D113="H",K113,"")</f>
      </c>
      <c r="O113" s="61">
        <f>IF(D113="V",K113,"")</f>
      </c>
      <c r="P113" s="59">
        <v>0.0002506862999998657</v>
      </c>
      <c r="Q113" s="59"/>
      <c r="R113" s="64">
        <v>21</v>
      </c>
      <c r="S113" s="65"/>
    </row>
    <row r="114" spans="1:19" s="77" customFormat="1" ht="11.25" outlineLevel="2">
      <c r="A114" s="71"/>
      <c r="B114" s="71"/>
      <c r="C114" s="71"/>
      <c r="D114" s="71"/>
      <c r="E114" s="71"/>
      <c r="F114" s="71"/>
      <c r="G114" s="72" t="s">
        <v>183</v>
      </c>
      <c r="H114" s="71"/>
      <c r="I114" s="73"/>
      <c r="J114" s="71"/>
      <c r="K114" s="71"/>
      <c r="L114" s="74"/>
      <c r="M114" s="74"/>
      <c r="N114" s="74"/>
      <c r="O114" s="74"/>
      <c r="P114" s="75"/>
      <c r="Q114" s="71"/>
      <c r="R114" s="76"/>
      <c r="S114" s="71"/>
    </row>
    <row r="115" spans="1:19" s="11" customFormat="1" ht="10.5" customHeight="1" outlineLevel="3">
      <c r="A115" s="18"/>
      <c r="B115" s="66"/>
      <c r="C115" s="66"/>
      <c r="D115" s="66"/>
      <c r="E115" s="66"/>
      <c r="F115" s="66"/>
      <c r="G115" s="66" t="s">
        <v>184</v>
      </c>
      <c r="H115" s="67">
        <v>6.75</v>
      </c>
      <c r="I115" s="68"/>
      <c r="J115" s="66"/>
      <c r="K115" s="66"/>
      <c r="L115" s="69"/>
      <c r="M115" s="69"/>
      <c r="N115" s="69"/>
      <c r="O115" s="69"/>
      <c r="P115" s="69"/>
      <c r="Q115" s="69"/>
      <c r="R115" s="70"/>
      <c r="S115" s="66"/>
    </row>
    <row r="116" spans="1:19" ht="12.75" outlineLevel="2">
      <c r="A116" s="13"/>
      <c r="B116" s="36"/>
      <c r="C116" s="36"/>
      <c r="D116" s="55" t="s">
        <v>43</v>
      </c>
      <c r="E116" s="56">
        <v>2</v>
      </c>
      <c r="F116" s="57" t="s">
        <v>185</v>
      </c>
      <c r="G116" s="58" t="s">
        <v>186</v>
      </c>
      <c r="H116" s="59">
        <v>1</v>
      </c>
      <c r="I116" s="60" t="s">
        <v>58</v>
      </c>
      <c r="J116" s="61"/>
      <c r="K116" s="62">
        <f>H116*J116</f>
        <v>0</v>
      </c>
      <c r="L116" s="63">
        <f>IF(D116="S",K116,"")</f>
        <v>0</v>
      </c>
      <c r="M116" s="61">
        <f>IF(OR(D116="P",D116="U"),K116,"")</f>
      </c>
      <c r="N116" s="61">
        <f>IF(D116="H",K116,"")</f>
      </c>
      <c r="O116" s="61">
        <f>IF(D116="V",K116,"")</f>
      </c>
      <c r="P116" s="59">
        <v>0.00025</v>
      </c>
      <c r="Q116" s="59"/>
      <c r="R116" s="64">
        <v>21</v>
      </c>
      <c r="S116" s="65"/>
    </row>
    <row r="117" spans="1:19" s="77" customFormat="1" ht="22.5" outlineLevel="2">
      <c r="A117" s="71"/>
      <c r="B117" s="71"/>
      <c r="C117" s="71"/>
      <c r="D117" s="71"/>
      <c r="E117" s="71"/>
      <c r="F117" s="71"/>
      <c r="G117" s="72" t="s">
        <v>187</v>
      </c>
      <c r="H117" s="71"/>
      <c r="I117" s="73"/>
      <c r="J117" s="71"/>
      <c r="K117" s="71"/>
      <c r="L117" s="74"/>
      <c r="M117" s="74"/>
      <c r="N117" s="74"/>
      <c r="O117" s="74"/>
      <c r="P117" s="75"/>
      <c r="Q117" s="71"/>
      <c r="R117" s="76"/>
      <c r="S117" s="71"/>
    </row>
    <row r="118" spans="1:19" ht="25.5" outlineLevel="2">
      <c r="A118" s="13"/>
      <c r="B118" s="36"/>
      <c r="C118" s="36"/>
      <c r="D118" s="55" t="s">
        <v>37</v>
      </c>
      <c r="E118" s="56">
        <v>3</v>
      </c>
      <c r="F118" s="57" t="s">
        <v>188</v>
      </c>
      <c r="G118" s="58" t="s">
        <v>189</v>
      </c>
      <c r="H118" s="59">
        <v>3</v>
      </c>
      <c r="I118" s="60" t="s">
        <v>58</v>
      </c>
      <c r="J118" s="61"/>
      <c r="K118" s="62">
        <f>H118*J118</f>
        <v>0</v>
      </c>
      <c r="L118" s="63">
        <f>IF(D118="S",K118,"")</f>
      </c>
      <c r="M118" s="61">
        <f>IF(OR(D118="P",D118="U"),K118,"")</f>
        <v>0</v>
      </c>
      <c r="N118" s="61">
        <f>IF(D118="H",K118,"")</f>
      </c>
      <c r="O118" s="61">
        <f>IF(D118="V",K118,"")</f>
      </c>
      <c r="P118" s="59"/>
      <c r="Q118" s="59"/>
      <c r="R118" s="64">
        <v>21</v>
      </c>
      <c r="S118" s="65"/>
    </row>
    <row r="119" spans="1:19" s="11" customFormat="1" ht="10.5" customHeight="1" outlineLevel="3">
      <c r="A119" s="18"/>
      <c r="B119" s="66"/>
      <c r="C119" s="66"/>
      <c r="D119" s="66"/>
      <c r="E119" s="66"/>
      <c r="F119" s="66"/>
      <c r="G119" s="66" t="s">
        <v>190</v>
      </c>
      <c r="H119" s="67">
        <v>3</v>
      </c>
      <c r="I119" s="68"/>
      <c r="J119" s="66"/>
      <c r="K119" s="66"/>
      <c r="L119" s="69"/>
      <c r="M119" s="69"/>
      <c r="N119" s="69"/>
      <c r="O119" s="69"/>
      <c r="P119" s="69"/>
      <c r="Q119" s="69"/>
      <c r="R119" s="70"/>
      <c r="S119" s="66"/>
    </row>
    <row r="120" spans="1:19" ht="25.5" outlineLevel="2">
      <c r="A120" s="13"/>
      <c r="B120" s="36"/>
      <c r="C120" s="36"/>
      <c r="D120" s="55" t="s">
        <v>43</v>
      </c>
      <c r="E120" s="56">
        <v>4</v>
      </c>
      <c r="F120" s="57" t="s">
        <v>191</v>
      </c>
      <c r="G120" s="58" t="s">
        <v>192</v>
      </c>
      <c r="H120" s="59">
        <v>4.5</v>
      </c>
      <c r="I120" s="60" t="s">
        <v>102</v>
      </c>
      <c r="J120" s="61"/>
      <c r="K120" s="62">
        <f>H120*J120</f>
        <v>0</v>
      </c>
      <c r="L120" s="63">
        <f>IF(D120="S",K120,"")</f>
        <v>0</v>
      </c>
      <c r="M120" s="61">
        <f>IF(OR(D120="P",D120="U"),K120,"")</f>
      </c>
      <c r="N120" s="61">
        <f>IF(D120="H",K120,"")</f>
      </c>
      <c r="O120" s="61">
        <f>IF(D120="V",K120,"")</f>
      </c>
      <c r="P120" s="59">
        <v>0.003</v>
      </c>
      <c r="Q120" s="59"/>
      <c r="R120" s="64">
        <v>21</v>
      </c>
      <c r="S120" s="65"/>
    </row>
    <row r="121" spans="1:19" s="11" customFormat="1" ht="10.5" customHeight="1" outlineLevel="3">
      <c r="A121" s="18"/>
      <c r="B121" s="66"/>
      <c r="C121" s="66"/>
      <c r="D121" s="66"/>
      <c r="E121" s="66"/>
      <c r="F121" s="66"/>
      <c r="G121" s="66" t="s">
        <v>108</v>
      </c>
      <c r="H121" s="67">
        <v>4.5</v>
      </c>
      <c r="I121" s="68"/>
      <c r="J121" s="66"/>
      <c r="K121" s="66"/>
      <c r="L121" s="69"/>
      <c r="M121" s="69"/>
      <c r="N121" s="69"/>
      <c r="O121" s="69"/>
      <c r="P121" s="69"/>
      <c r="Q121" s="69"/>
      <c r="R121" s="70"/>
      <c r="S121" s="66"/>
    </row>
    <row r="122" spans="1:19" ht="12.75" outlineLevel="2">
      <c r="A122" s="13"/>
      <c r="B122" s="36"/>
      <c r="C122" s="36"/>
      <c r="D122" s="55" t="s">
        <v>141</v>
      </c>
      <c r="E122" s="56">
        <v>5</v>
      </c>
      <c r="F122" s="57" t="s">
        <v>193</v>
      </c>
      <c r="G122" s="58" t="s">
        <v>194</v>
      </c>
      <c r="H122" s="59">
        <v>0.015442132524999094</v>
      </c>
      <c r="I122" s="60" t="s">
        <v>166</v>
      </c>
      <c r="J122" s="61"/>
      <c r="K122" s="62">
        <f>H122*J122</f>
        <v>0</v>
      </c>
      <c r="L122" s="63">
        <f>IF(D122="S",K122,"")</f>
      </c>
      <c r="M122" s="61">
        <f>IF(OR(D122="P",D122="U"),K122,"")</f>
        <v>0</v>
      </c>
      <c r="N122" s="61">
        <f>IF(D122="H",K122,"")</f>
      </c>
      <c r="O122" s="61">
        <f>IF(D122="V",K122,"")</f>
      </c>
      <c r="P122" s="59"/>
      <c r="Q122" s="59"/>
      <c r="R122" s="64">
        <v>21</v>
      </c>
      <c r="S122" s="65"/>
    </row>
    <row r="123" spans="1:19" ht="12.75" outlineLevel="1">
      <c r="A123" s="13"/>
      <c r="B123" s="37"/>
      <c r="C123" s="38" t="s">
        <v>195</v>
      </c>
      <c r="D123" s="39" t="s">
        <v>33</v>
      </c>
      <c r="E123" s="40"/>
      <c r="F123" s="40" t="s">
        <v>155</v>
      </c>
      <c r="G123" s="41" t="s">
        <v>196</v>
      </c>
      <c r="H123" s="40"/>
      <c r="I123" s="39"/>
      <c r="J123" s="40"/>
      <c r="K123" s="42">
        <f>SUBTOTAL(9,K124:K130)</f>
        <v>0</v>
      </c>
      <c r="L123" s="43">
        <f>SUBTOTAL(9,L124:L130)</f>
        <v>0</v>
      </c>
      <c r="M123" s="43">
        <f>SUBTOTAL(9,M124:M130)</f>
        <v>0</v>
      </c>
      <c r="N123" s="43">
        <f>SUBTOTAL(9,N124:N130)</f>
        <v>0</v>
      </c>
      <c r="O123" s="43">
        <f>SUBTOTAL(9,O124:O130)</f>
        <v>0</v>
      </c>
      <c r="P123" s="44">
        <f>SUMPRODUCT(P124:P130,H124:H130)</f>
        <v>0.014919030000000002</v>
      </c>
      <c r="Q123" s="44">
        <f>SUMPRODUCT(Q124:Q130,H124:H130)</f>
        <v>0</v>
      </c>
      <c r="R123" s="45">
        <f>SUMPRODUCT(R124:R130,K124:K130)/100</f>
        <v>0</v>
      </c>
      <c r="S123" s="36"/>
    </row>
    <row r="124" spans="1:19" ht="12.75" outlineLevel="2">
      <c r="A124" s="13"/>
      <c r="B124" s="37"/>
      <c r="C124" s="46"/>
      <c r="D124" s="47"/>
      <c r="E124" s="48" t="s">
        <v>36</v>
      </c>
      <c r="F124" s="49"/>
      <c r="G124" s="50"/>
      <c r="H124" s="49"/>
      <c r="I124" s="47"/>
      <c r="J124" s="49"/>
      <c r="K124" s="51"/>
      <c r="L124" s="52"/>
      <c r="M124" s="52"/>
      <c r="N124" s="52"/>
      <c r="O124" s="52"/>
      <c r="P124" s="53"/>
      <c r="Q124" s="53"/>
      <c r="R124" s="54"/>
      <c r="S124" s="36"/>
    </row>
    <row r="125" spans="1:19" ht="12.75" outlineLevel="2">
      <c r="A125" s="13"/>
      <c r="B125" s="36"/>
      <c r="C125" s="36"/>
      <c r="D125" s="55" t="s">
        <v>37</v>
      </c>
      <c r="E125" s="56">
        <v>1</v>
      </c>
      <c r="F125" s="57" t="s">
        <v>197</v>
      </c>
      <c r="G125" s="58" t="s">
        <v>198</v>
      </c>
      <c r="H125" s="59">
        <v>4.41</v>
      </c>
      <c r="I125" s="60" t="s">
        <v>52</v>
      </c>
      <c r="J125" s="61"/>
      <c r="K125" s="62">
        <f>H125*J125</f>
        <v>0</v>
      </c>
      <c r="L125" s="63">
        <f>IF(D125="S",K125,"")</f>
      </c>
      <c r="M125" s="61">
        <f>IF(OR(D125="P",D125="U"),K125,"")</f>
        <v>0</v>
      </c>
      <c r="N125" s="61">
        <f>IF(D125="H",K125,"")</f>
      </c>
      <c r="O125" s="61">
        <f>IF(D125="V",K125,"")</f>
      </c>
      <c r="P125" s="59">
        <v>0.00027</v>
      </c>
      <c r="Q125" s="59"/>
      <c r="R125" s="64">
        <v>21</v>
      </c>
      <c r="S125" s="65"/>
    </row>
    <row r="126" spans="1:19" s="77" customFormat="1" ht="11.25" outlineLevel="2">
      <c r="A126" s="71"/>
      <c r="B126" s="71"/>
      <c r="C126" s="71"/>
      <c r="D126" s="71"/>
      <c r="E126" s="71"/>
      <c r="F126" s="71"/>
      <c r="G126" s="72" t="s">
        <v>199</v>
      </c>
      <c r="H126" s="71"/>
      <c r="I126" s="73"/>
      <c r="J126" s="71"/>
      <c r="K126" s="71"/>
      <c r="L126" s="74"/>
      <c r="M126" s="74"/>
      <c r="N126" s="74"/>
      <c r="O126" s="74"/>
      <c r="P126" s="75"/>
      <c r="Q126" s="71"/>
      <c r="R126" s="76"/>
      <c r="S126" s="71"/>
    </row>
    <row r="127" spans="1:19" s="11" customFormat="1" ht="10.5" customHeight="1" outlineLevel="3">
      <c r="A127" s="18"/>
      <c r="B127" s="66"/>
      <c r="C127" s="66"/>
      <c r="D127" s="66"/>
      <c r="E127" s="66"/>
      <c r="F127" s="66"/>
      <c r="G127" s="66" t="s">
        <v>66</v>
      </c>
      <c r="H127" s="67">
        <v>4.41</v>
      </c>
      <c r="I127" s="68"/>
      <c r="J127" s="66"/>
      <c r="K127" s="66"/>
      <c r="L127" s="69"/>
      <c r="M127" s="69"/>
      <c r="N127" s="69"/>
      <c r="O127" s="69"/>
      <c r="P127" s="69"/>
      <c r="Q127" s="69"/>
      <c r="R127" s="70"/>
      <c r="S127" s="66"/>
    </row>
    <row r="128" spans="1:19" ht="12.75" outlineLevel="2">
      <c r="A128" s="13"/>
      <c r="B128" s="36"/>
      <c r="C128" s="36"/>
      <c r="D128" s="55" t="s">
        <v>43</v>
      </c>
      <c r="E128" s="56">
        <v>2</v>
      </c>
      <c r="F128" s="57" t="s">
        <v>200</v>
      </c>
      <c r="G128" s="58" t="s">
        <v>201</v>
      </c>
      <c r="H128" s="59">
        <v>4.851000000000001</v>
      </c>
      <c r="I128" s="60" t="s">
        <v>52</v>
      </c>
      <c r="J128" s="61"/>
      <c r="K128" s="62">
        <f>H128*J128</f>
        <v>0</v>
      </c>
      <c r="L128" s="63">
        <f>IF(D128="S",K128,"")</f>
        <v>0</v>
      </c>
      <c r="M128" s="61">
        <f>IF(OR(D128="P",D128="U"),K128,"")</f>
      </c>
      <c r="N128" s="61">
        <f>IF(D128="H",K128,"")</f>
      </c>
      <c r="O128" s="61">
        <f>IF(D128="V",K128,"")</f>
      </c>
      <c r="P128" s="59">
        <v>0.00283</v>
      </c>
      <c r="Q128" s="59"/>
      <c r="R128" s="64">
        <v>21</v>
      </c>
      <c r="S128" s="65"/>
    </row>
    <row r="129" spans="1:19" s="11" customFormat="1" ht="10.5" customHeight="1" outlineLevel="3">
      <c r="A129" s="18"/>
      <c r="B129" s="66"/>
      <c r="C129" s="66"/>
      <c r="D129" s="66"/>
      <c r="E129" s="66"/>
      <c r="F129" s="66"/>
      <c r="G129" s="66" t="s">
        <v>202</v>
      </c>
      <c r="H129" s="67">
        <v>4.851</v>
      </c>
      <c r="I129" s="68"/>
      <c r="J129" s="66"/>
      <c r="K129" s="66"/>
      <c r="L129" s="69"/>
      <c r="M129" s="69"/>
      <c r="N129" s="69"/>
      <c r="O129" s="69"/>
      <c r="P129" s="69"/>
      <c r="Q129" s="69"/>
      <c r="R129" s="70"/>
      <c r="S129" s="66"/>
    </row>
    <row r="130" spans="1:19" ht="12.75" outlineLevel="2">
      <c r="A130" s="13"/>
      <c r="B130" s="36"/>
      <c r="C130" s="36"/>
      <c r="D130" s="55" t="s">
        <v>141</v>
      </c>
      <c r="E130" s="56">
        <v>3</v>
      </c>
      <c r="F130" s="57" t="s">
        <v>203</v>
      </c>
      <c r="G130" s="58" t="s">
        <v>204</v>
      </c>
      <c r="H130" s="59">
        <v>22.06764</v>
      </c>
      <c r="I130" s="60" t="s">
        <v>166</v>
      </c>
      <c r="J130" s="61"/>
      <c r="K130" s="62">
        <f>H130*J130</f>
        <v>0</v>
      </c>
      <c r="L130" s="63">
        <f>IF(D130="S",K130,"")</f>
      </c>
      <c r="M130" s="61">
        <f>IF(OR(D130="P",D130="U"),K130,"")</f>
        <v>0</v>
      </c>
      <c r="N130" s="61">
        <f>IF(D130="H",K130,"")</f>
      </c>
      <c r="O130" s="61">
        <f>IF(D130="V",K130,"")</f>
      </c>
      <c r="P130" s="59"/>
      <c r="Q130" s="59"/>
      <c r="R130" s="64">
        <v>21</v>
      </c>
      <c r="S130" s="65"/>
    </row>
    <row r="131" spans="1:19" ht="12.75" outlineLevel="1">
      <c r="A131" s="13"/>
      <c r="B131" s="37"/>
      <c r="C131" s="38" t="s">
        <v>205</v>
      </c>
      <c r="D131" s="39" t="s">
        <v>33</v>
      </c>
      <c r="E131" s="40"/>
      <c r="F131" s="40" t="s">
        <v>155</v>
      </c>
      <c r="G131" s="41" t="s">
        <v>206</v>
      </c>
      <c r="H131" s="40"/>
      <c r="I131" s="39"/>
      <c r="J131" s="40"/>
      <c r="K131" s="42">
        <f>SUBTOTAL(9,K132:K134)</f>
        <v>0</v>
      </c>
      <c r="L131" s="43">
        <f>SUBTOTAL(9,L132:L134)</f>
        <v>0</v>
      </c>
      <c r="M131" s="43">
        <f>SUBTOTAL(9,M132:M134)</f>
        <v>0</v>
      </c>
      <c r="N131" s="43">
        <f>SUBTOTAL(9,N132:N134)</f>
        <v>0</v>
      </c>
      <c r="O131" s="43">
        <f>SUBTOTAL(9,O132:O134)</f>
        <v>0</v>
      </c>
      <c r="P131" s="44">
        <f>SUMPRODUCT(P132:P134,H132:H134)</f>
        <v>0.03880548</v>
      </c>
      <c r="Q131" s="44">
        <f>SUMPRODUCT(Q132:Q134,H132:H134)</f>
        <v>0</v>
      </c>
      <c r="R131" s="45">
        <f>SUMPRODUCT(R132:R134,K132:K134)/100</f>
        <v>0</v>
      </c>
      <c r="S131" s="36"/>
    </row>
    <row r="132" spans="1:19" ht="12.75" outlineLevel="2">
      <c r="A132" s="13"/>
      <c r="B132" s="37"/>
      <c r="C132" s="46"/>
      <c r="D132" s="47"/>
      <c r="E132" s="48" t="s">
        <v>36</v>
      </c>
      <c r="F132" s="49"/>
      <c r="G132" s="50"/>
      <c r="H132" s="49"/>
      <c r="I132" s="47"/>
      <c r="J132" s="49"/>
      <c r="K132" s="51"/>
      <c r="L132" s="52"/>
      <c r="M132" s="52"/>
      <c r="N132" s="52"/>
      <c r="O132" s="52"/>
      <c r="P132" s="53"/>
      <c r="Q132" s="53"/>
      <c r="R132" s="54"/>
      <c r="S132" s="36"/>
    </row>
    <row r="133" spans="1:19" ht="25.5" outlineLevel="2">
      <c r="A133" s="13"/>
      <c r="B133" s="36"/>
      <c r="C133" s="36"/>
      <c r="D133" s="55" t="s">
        <v>37</v>
      </c>
      <c r="E133" s="56">
        <v>1</v>
      </c>
      <c r="F133" s="57" t="s">
        <v>207</v>
      </c>
      <c r="G133" s="58" t="s">
        <v>208</v>
      </c>
      <c r="H133" s="59">
        <v>215.586</v>
      </c>
      <c r="I133" s="60" t="s">
        <v>52</v>
      </c>
      <c r="J133" s="61"/>
      <c r="K133" s="62">
        <f>H133*J133</f>
        <v>0</v>
      </c>
      <c r="L133" s="63">
        <f>IF(D133="S",K133,"")</f>
      </c>
      <c r="M133" s="61">
        <f>IF(OR(D133="P",D133="U"),K133,"")</f>
        <v>0</v>
      </c>
      <c r="N133" s="61">
        <f>IF(D133="H",K133,"")</f>
      </c>
      <c r="O133" s="61">
        <f>IF(D133="V",K133,"")</f>
      </c>
      <c r="P133" s="59">
        <v>0.00018</v>
      </c>
      <c r="Q133" s="59"/>
      <c r="R133" s="64">
        <v>21</v>
      </c>
      <c r="S133" s="65"/>
    </row>
    <row r="134" spans="1:19" s="11" customFormat="1" ht="10.5" customHeight="1" outlineLevel="3">
      <c r="A134" s="18"/>
      <c r="B134" s="66"/>
      <c r="C134" s="66"/>
      <c r="D134" s="66"/>
      <c r="E134" s="66"/>
      <c r="F134" s="66"/>
      <c r="G134" s="66" t="s">
        <v>209</v>
      </c>
      <c r="H134" s="67">
        <v>215.586</v>
      </c>
      <c r="I134" s="68"/>
      <c r="J134" s="66"/>
      <c r="K134" s="66"/>
      <c r="L134" s="69"/>
      <c r="M134" s="69"/>
      <c r="N134" s="69"/>
      <c r="O134" s="69"/>
      <c r="P134" s="69"/>
      <c r="Q134" s="69"/>
      <c r="R134" s="70"/>
      <c r="S134" s="66"/>
    </row>
    <row r="135" spans="1:19" ht="12.75">
      <c r="A135" s="13"/>
      <c r="B135" s="13"/>
      <c r="C135" s="13"/>
      <c r="D135" s="13"/>
      <c r="E135" s="13"/>
      <c r="F135" s="13"/>
      <c r="G135" s="13"/>
      <c r="H135" s="13"/>
      <c r="I135" s="27"/>
      <c r="J135" s="13"/>
      <c r="K135" s="13"/>
      <c r="L135" s="14"/>
      <c r="M135" s="14"/>
      <c r="N135" s="14"/>
      <c r="O135" s="14"/>
      <c r="P135" s="14"/>
      <c r="Q135" s="14"/>
      <c r="R135" s="15"/>
      <c r="S135" s="13"/>
    </row>
    <row r="136" spans="1:19" ht="15">
      <c r="A136" s="13"/>
      <c r="B136" s="28" t="s">
        <v>210</v>
      </c>
      <c r="C136" s="29"/>
      <c r="D136" s="30" t="s">
        <v>30</v>
      </c>
      <c r="E136" s="29"/>
      <c r="F136" s="29"/>
      <c r="G136" s="31" t="s">
        <v>211</v>
      </c>
      <c r="H136" s="29"/>
      <c r="I136" s="30"/>
      <c r="J136" s="29"/>
      <c r="K136" s="32">
        <f>SUMIF(D137:D204,"O",K137:K204)</f>
        <v>0</v>
      </c>
      <c r="L136" s="33">
        <f>SUMIF(D137:D204,"O",L137:L204)</f>
        <v>0</v>
      </c>
      <c r="M136" s="33">
        <f>SUMIF(D137:D204,"O",M137:M204)</f>
        <v>0</v>
      </c>
      <c r="N136" s="33">
        <f>SUMIF(D137:D204,"O",N137:N204)</f>
        <v>0</v>
      </c>
      <c r="O136" s="33">
        <f>SUMIF(D137:D204,"O",O137:O204)</f>
        <v>0</v>
      </c>
      <c r="P136" s="34">
        <f>SUMIF(D137:D204,"O",P137:P204)</f>
        <v>1.4141804000000227</v>
      </c>
      <c r="Q136" s="34">
        <f>SUMIF(D137:D204,"O",Q137:Q204)</f>
        <v>0</v>
      </c>
      <c r="R136" s="35">
        <f>SUMIF(D137:D204,"O",R137:R204)</f>
        <v>0</v>
      </c>
      <c r="S136" s="36"/>
    </row>
    <row r="137" spans="1:19" ht="12.75" outlineLevel="1">
      <c r="A137" s="13"/>
      <c r="B137" s="37"/>
      <c r="C137" s="38" t="s">
        <v>92</v>
      </c>
      <c r="D137" s="39" t="s">
        <v>33</v>
      </c>
      <c r="E137" s="40"/>
      <c r="F137" s="40" t="s">
        <v>34</v>
      </c>
      <c r="G137" s="41" t="s">
        <v>93</v>
      </c>
      <c r="H137" s="40"/>
      <c r="I137" s="39"/>
      <c r="J137" s="40"/>
      <c r="K137" s="42">
        <f>SUBTOTAL(9,K139:K162)</f>
        <v>0</v>
      </c>
      <c r="L137" s="43">
        <f>SUBTOTAL(9,L139:L162)</f>
        <v>0</v>
      </c>
      <c r="M137" s="43">
        <f>SUBTOTAL(9,M139:M162)</f>
        <v>0</v>
      </c>
      <c r="N137" s="43">
        <f>SUBTOTAL(9,N139:N162)</f>
        <v>0</v>
      </c>
      <c r="O137" s="43">
        <f>SUBTOTAL(9,O139:O162)</f>
        <v>0</v>
      </c>
      <c r="P137" s="44">
        <f>SUMPRODUCT(P139:P162,H139:H162)</f>
        <v>1.3769704000000287</v>
      </c>
      <c r="Q137" s="44">
        <f>SUMPRODUCT(Q139:Q162,H139:H162)</f>
        <v>0</v>
      </c>
      <c r="R137" s="45">
        <f>SUMPRODUCT(R139:R162,K139:K162)/100</f>
        <v>0</v>
      </c>
      <c r="S137" s="36"/>
    </row>
    <row r="138" spans="1:19" s="77" customFormat="1" ht="11.25" outlineLevel="1">
      <c r="A138" s="71"/>
      <c r="B138" s="71"/>
      <c r="C138" s="71"/>
      <c r="D138" s="71"/>
      <c r="E138" s="71"/>
      <c r="F138" s="71"/>
      <c r="G138" s="72" t="s">
        <v>212</v>
      </c>
      <c r="H138" s="71"/>
      <c r="I138" s="73"/>
      <c r="J138" s="71"/>
      <c r="K138" s="71"/>
      <c r="L138" s="74"/>
      <c r="M138" s="74"/>
      <c r="N138" s="74"/>
      <c r="O138" s="74"/>
      <c r="P138" s="75"/>
      <c r="Q138" s="71"/>
      <c r="R138" s="76"/>
      <c r="S138" s="71"/>
    </row>
    <row r="139" spans="1:19" ht="12.75" outlineLevel="2">
      <c r="A139" s="13"/>
      <c r="B139" s="37"/>
      <c r="C139" s="46"/>
      <c r="D139" s="47"/>
      <c r="E139" s="48" t="s">
        <v>36</v>
      </c>
      <c r="F139" s="49"/>
      <c r="G139" s="50"/>
      <c r="H139" s="49"/>
      <c r="I139" s="47"/>
      <c r="J139" s="49"/>
      <c r="K139" s="51"/>
      <c r="L139" s="52"/>
      <c r="M139" s="52"/>
      <c r="N139" s="52"/>
      <c r="O139" s="52"/>
      <c r="P139" s="53"/>
      <c r="Q139" s="53"/>
      <c r="R139" s="54"/>
      <c r="S139" s="36"/>
    </row>
    <row r="140" spans="1:19" ht="25.5" outlineLevel="2">
      <c r="A140" s="13"/>
      <c r="B140" s="36"/>
      <c r="C140" s="36"/>
      <c r="D140" s="55" t="s">
        <v>37</v>
      </c>
      <c r="E140" s="56">
        <v>1</v>
      </c>
      <c r="F140" s="57" t="s">
        <v>213</v>
      </c>
      <c r="G140" s="58" t="s">
        <v>214</v>
      </c>
      <c r="H140" s="59">
        <v>191.25</v>
      </c>
      <c r="I140" s="60" t="s">
        <v>52</v>
      </c>
      <c r="J140" s="61"/>
      <c r="K140" s="62">
        <f>H140*J140</f>
        <v>0</v>
      </c>
      <c r="L140" s="63">
        <f>IF(D140="S",K140,"")</f>
      </c>
      <c r="M140" s="61">
        <f>IF(OR(D140="P",D140="U"),K140,"")</f>
        <v>0</v>
      </c>
      <c r="N140" s="61">
        <f>IF(D140="H",K140,"")</f>
      </c>
      <c r="O140" s="61">
        <f>IF(D140="V",K140,"")</f>
      </c>
      <c r="P140" s="59">
        <v>8E-05</v>
      </c>
      <c r="Q140" s="59"/>
      <c r="R140" s="64">
        <v>21</v>
      </c>
      <c r="S140" s="65"/>
    </row>
    <row r="141" spans="1:19" s="11" customFormat="1" ht="10.5" customHeight="1" outlineLevel="3">
      <c r="A141" s="18"/>
      <c r="B141" s="66"/>
      <c r="C141" s="66"/>
      <c r="D141" s="66"/>
      <c r="E141" s="66"/>
      <c r="F141" s="66"/>
      <c r="G141" s="66" t="s">
        <v>215</v>
      </c>
      <c r="H141" s="67">
        <v>191.25</v>
      </c>
      <c r="I141" s="68"/>
      <c r="J141" s="66"/>
      <c r="K141" s="66"/>
      <c r="L141" s="69"/>
      <c r="M141" s="69"/>
      <c r="N141" s="69"/>
      <c r="O141" s="69"/>
      <c r="P141" s="69"/>
      <c r="Q141" s="69"/>
      <c r="R141" s="70"/>
      <c r="S141" s="66"/>
    </row>
    <row r="142" spans="1:19" ht="25.5" outlineLevel="2">
      <c r="A142" s="13"/>
      <c r="B142" s="36"/>
      <c r="C142" s="36"/>
      <c r="D142" s="55" t="s">
        <v>37</v>
      </c>
      <c r="E142" s="56">
        <v>2</v>
      </c>
      <c r="F142" s="57" t="s">
        <v>216</v>
      </c>
      <c r="G142" s="58" t="s">
        <v>217</v>
      </c>
      <c r="H142" s="59">
        <v>1277</v>
      </c>
      <c r="I142" s="60" t="s">
        <v>52</v>
      </c>
      <c r="J142" s="61"/>
      <c r="K142" s="62">
        <f>H142*J142</f>
        <v>0</v>
      </c>
      <c r="L142" s="63">
        <f>IF(D142="S",K142,"")</f>
      </c>
      <c r="M142" s="61">
        <f>IF(OR(D142="P",D142="U"),K142,"")</f>
        <v>0</v>
      </c>
      <c r="N142" s="61">
        <f>IF(D142="H",K142,"")</f>
      </c>
      <c r="O142" s="61">
        <f>IF(D142="V",K142,"")</f>
      </c>
      <c r="P142" s="59">
        <v>9.50000000000216E-05</v>
      </c>
      <c r="Q142" s="59"/>
      <c r="R142" s="64">
        <v>21</v>
      </c>
      <c r="S142" s="65"/>
    </row>
    <row r="143" spans="1:19" s="77" customFormat="1" ht="11.25" outlineLevel="2">
      <c r="A143" s="71"/>
      <c r="B143" s="71"/>
      <c r="C143" s="71"/>
      <c r="D143" s="71"/>
      <c r="E143" s="71"/>
      <c r="F143" s="71"/>
      <c r="G143" s="72" t="s">
        <v>218</v>
      </c>
      <c r="H143" s="71"/>
      <c r="I143" s="73"/>
      <c r="J143" s="71"/>
      <c r="K143" s="71"/>
      <c r="L143" s="74"/>
      <c r="M143" s="74"/>
      <c r="N143" s="74"/>
      <c r="O143" s="74"/>
      <c r="P143" s="75"/>
      <c r="Q143" s="71"/>
      <c r="R143" s="76"/>
      <c r="S143" s="71"/>
    </row>
    <row r="144" spans="1:19" s="11" customFormat="1" ht="10.5" customHeight="1" outlineLevel="3">
      <c r="A144" s="18"/>
      <c r="B144" s="66"/>
      <c r="C144" s="66"/>
      <c r="D144" s="66"/>
      <c r="E144" s="66"/>
      <c r="F144" s="66"/>
      <c r="G144" s="66" t="s">
        <v>219</v>
      </c>
      <c r="H144" s="67">
        <v>290</v>
      </c>
      <c r="I144" s="68"/>
      <c r="J144" s="66"/>
      <c r="K144" s="66"/>
      <c r="L144" s="69"/>
      <c r="M144" s="69"/>
      <c r="N144" s="69"/>
      <c r="O144" s="69"/>
      <c r="P144" s="69"/>
      <c r="Q144" s="69"/>
      <c r="R144" s="70"/>
      <c r="S144" s="66"/>
    </row>
    <row r="145" spans="1:19" s="11" customFormat="1" ht="10.5" customHeight="1" outlineLevel="3">
      <c r="A145" s="18"/>
      <c r="B145" s="66"/>
      <c r="C145" s="66"/>
      <c r="D145" s="66"/>
      <c r="E145" s="66"/>
      <c r="F145" s="66"/>
      <c r="G145" s="66" t="s">
        <v>220</v>
      </c>
      <c r="H145" s="67">
        <v>255</v>
      </c>
      <c r="I145" s="68"/>
      <c r="J145" s="66"/>
      <c r="K145" s="66"/>
      <c r="L145" s="69"/>
      <c r="M145" s="69"/>
      <c r="N145" s="69"/>
      <c r="O145" s="69"/>
      <c r="P145" s="69"/>
      <c r="Q145" s="69"/>
      <c r="R145" s="70"/>
      <c r="S145" s="66"/>
    </row>
    <row r="146" spans="1:19" s="11" customFormat="1" ht="10.5" customHeight="1" outlineLevel="3">
      <c r="A146" s="18"/>
      <c r="B146" s="66"/>
      <c r="C146" s="66"/>
      <c r="D146" s="66"/>
      <c r="E146" s="66"/>
      <c r="F146" s="66"/>
      <c r="G146" s="66" t="s">
        <v>221</v>
      </c>
      <c r="H146" s="67">
        <v>340</v>
      </c>
      <c r="I146" s="68"/>
      <c r="J146" s="66"/>
      <c r="K146" s="66"/>
      <c r="L146" s="69"/>
      <c r="M146" s="69"/>
      <c r="N146" s="69"/>
      <c r="O146" s="69"/>
      <c r="P146" s="69"/>
      <c r="Q146" s="69"/>
      <c r="R146" s="70"/>
      <c r="S146" s="66"/>
    </row>
    <row r="147" spans="1:19" s="11" customFormat="1" ht="10.5" customHeight="1" outlineLevel="3">
      <c r="A147" s="18"/>
      <c r="B147" s="66"/>
      <c r="C147" s="66"/>
      <c r="D147" s="66"/>
      <c r="E147" s="66"/>
      <c r="F147" s="66"/>
      <c r="G147" s="66" t="s">
        <v>222</v>
      </c>
      <c r="H147" s="67">
        <v>277</v>
      </c>
      <c r="I147" s="68"/>
      <c r="J147" s="66"/>
      <c r="K147" s="66"/>
      <c r="L147" s="69"/>
      <c r="M147" s="69"/>
      <c r="N147" s="69"/>
      <c r="O147" s="69"/>
      <c r="P147" s="69"/>
      <c r="Q147" s="69"/>
      <c r="R147" s="70"/>
      <c r="S147" s="66"/>
    </row>
    <row r="148" spans="1:19" s="11" customFormat="1" ht="10.5" customHeight="1" outlineLevel="3">
      <c r="A148" s="18"/>
      <c r="B148" s="66"/>
      <c r="C148" s="66"/>
      <c r="D148" s="66"/>
      <c r="E148" s="66"/>
      <c r="F148" s="66"/>
      <c r="G148" s="66" t="s">
        <v>223</v>
      </c>
      <c r="H148" s="67">
        <v>115</v>
      </c>
      <c r="I148" s="68"/>
      <c r="J148" s="66"/>
      <c r="K148" s="66"/>
      <c r="L148" s="69"/>
      <c r="M148" s="69"/>
      <c r="N148" s="69"/>
      <c r="O148" s="69"/>
      <c r="P148" s="69"/>
      <c r="Q148" s="69"/>
      <c r="R148" s="70"/>
      <c r="S148" s="66"/>
    </row>
    <row r="149" spans="1:19" ht="12.75" outlineLevel="2">
      <c r="A149" s="13"/>
      <c r="B149" s="36"/>
      <c r="C149" s="36"/>
      <c r="D149" s="55" t="s">
        <v>37</v>
      </c>
      <c r="E149" s="56">
        <v>3</v>
      </c>
      <c r="F149" s="57" t="s">
        <v>224</v>
      </c>
      <c r="G149" s="58" t="s">
        <v>225</v>
      </c>
      <c r="H149" s="59">
        <v>510</v>
      </c>
      <c r="I149" s="60" t="s">
        <v>102</v>
      </c>
      <c r="J149" s="61"/>
      <c r="K149" s="62">
        <f>H149*J149</f>
        <v>0</v>
      </c>
      <c r="L149" s="63">
        <f>IF(D149="S",K149,"")</f>
      </c>
      <c r="M149" s="61">
        <f>IF(OR(D149="P",D149="U"),K149,"")</f>
        <v>0</v>
      </c>
      <c r="N149" s="61">
        <f>IF(D149="H",K149,"")</f>
      </c>
      <c r="O149" s="61">
        <f>IF(D149="V",K149,"")</f>
      </c>
      <c r="P149" s="59">
        <v>9.50000000000216E-05</v>
      </c>
      <c r="Q149" s="59"/>
      <c r="R149" s="64">
        <v>21</v>
      </c>
      <c r="S149" s="65"/>
    </row>
    <row r="150" spans="1:19" s="11" customFormat="1" ht="10.5" customHeight="1" outlineLevel="3">
      <c r="A150" s="18"/>
      <c r="B150" s="66"/>
      <c r="C150" s="66"/>
      <c r="D150" s="66"/>
      <c r="E150" s="66"/>
      <c r="F150" s="66"/>
      <c r="G150" s="66" t="s">
        <v>226</v>
      </c>
      <c r="H150" s="67">
        <v>510</v>
      </c>
      <c r="I150" s="68"/>
      <c r="J150" s="66"/>
      <c r="K150" s="66"/>
      <c r="L150" s="69"/>
      <c r="M150" s="69"/>
      <c r="N150" s="69"/>
      <c r="O150" s="69"/>
      <c r="P150" s="69"/>
      <c r="Q150" s="69"/>
      <c r="R150" s="70"/>
      <c r="S150" s="66"/>
    </row>
    <row r="151" spans="1:19" ht="12.75" outlineLevel="2">
      <c r="A151" s="13"/>
      <c r="B151" s="36"/>
      <c r="C151" s="36"/>
      <c r="D151" s="55" t="s">
        <v>37</v>
      </c>
      <c r="E151" s="56">
        <v>4</v>
      </c>
      <c r="F151" s="57" t="s">
        <v>227</v>
      </c>
      <c r="G151" s="58" t="s">
        <v>228</v>
      </c>
      <c r="H151" s="59">
        <v>1277</v>
      </c>
      <c r="I151" s="60" t="s">
        <v>52</v>
      </c>
      <c r="J151" s="61"/>
      <c r="K151" s="62">
        <f>H151*J151</f>
        <v>0</v>
      </c>
      <c r="L151" s="63">
        <f>IF(D151="S",K151,"")</f>
      </c>
      <c r="M151" s="61">
        <f>IF(OR(D151="P",D151="U"),K151,"")</f>
        <v>0</v>
      </c>
      <c r="N151" s="61">
        <f>IF(D151="H",K151,"")</f>
      </c>
      <c r="O151" s="61">
        <f>IF(D151="V",K151,"")</f>
      </c>
      <c r="P151" s="59">
        <v>0.0003</v>
      </c>
      <c r="Q151" s="59"/>
      <c r="R151" s="64">
        <v>21</v>
      </c>
      <c r="S151" s="65"/>
    </row>
    <row r="152" spans="1:19" s="11" customFormat="1" ht="10.5" customHeight="1" outlineLevel="3">
      <c r="A152" s="18"/>
      <c r="B152" s="66"/>
      <c r="C152" s="66"/>
      <c r="D152" s="66"/>
      <c r="E152" s="66"/>
      <c r="F152" s="66"/>
      <c r="G152" s="66" t="s">
        <v>229</v>
      </c>
      <c r="H152" s="67">
        <v>1277</v>
      </c>
      <c r="I152" s="68"/>
      <c r="J152" s="66"/>
      <c r="K152" s="66"/>
      <c r="L152" s="69"/>
      <c r="M152" s="69"/>
      <c r="N152" s="69"/>
      <c r="O152" s="69"/>
      <c r="P152" s="69"/>
      <c r="Q152" s="69"/>
      <c r="R152" s="70"/>
      <c r="S152" s="66"/>
    </row>
    <row r="153" spans="1:19" ht="12.75" outlineLevel="2">
      <c r="A153" s="13"/>
      <c r="B153" s="36"/>
      <c r="C153" s="36"/>
      <c r="D153" s="55" t="s">
        <v>37</v>
      </c>
      <c r="E153" s="56">
        <v>5</v>
      </c>
      <c r="F153" s="57" t="s">
        <v>230</v>
      </c>
      <c r="G153" s="58" t="s">
        <v>231</v>
      </c>
      <c r="H153" s="59">
        <v>1277</v>
      </c>
      <c r="I153" s="60" t="s">
        <v>52</v>
      </c>
      <c r="J153" s="61"/>
      <c r="K153" s="62">
        <f>H153*J153</f>
        <v>0</v>
      </c>
      <c r="L153" s="63">
        <f>IF(D153="S",K153,"")</f>
      </c>
      <c r="M153" s="61">
        <f>IF(OR(D153="P",D153="U"),K153,"")</f>
        <v>0</v>
      </c>
      <c r="N153" s="61">
        <f>IF(D153="H",K153,"")</f>
      </c>
      <c r="O153" s="61">
        <f>IF(D153="V",K153,"")</f>
      </c>
      <c r="P153" s="59">
        <v>0.0006</v>
      </c>
      <c r="Q153" s="59"/>
      <c r="R153" s="64">
        <v>21</v>
      </c>
      <c r="S153" s="65"/>
    </row>
    <row r="154" spans="1:19" s="11" customFormat="1" ht="10.5" customHeight="1" outlineLevel="3">
      <c r="A154" s="18"/>
      <c r="B154" s="66"/>
      <c r="C154" s="66"/>
      <c r="D154" s="66"/>
      <c r="E154" s="66"/>
      <c r="F154" s="66"/>
      <c r="G154" s="66" t="s">
        <v>219</v>
      </c>
      <c r="H154" s="67">
        <v>290</v>
      </c>
      <c r="I154" s="68"/>
      <c r="J154" s="66"/>
      <c r="K154" s="66"/>
      <c r="L154" s="69"/>
      <c r="M154" s="69"/>
      <c r="N154" s="69"/>
      <c r="O154" s="69"/>
      <c r="P154" s="69"/>
      <c r="Q154" s="69"/>
      <c r="R154" s="70"/>
      <c r="S154" s="66"/>
    </row>
    <row r="155" spans="1:19" s="11" customFormat="1" ht="10.5" customHeight="1" outlineLevel="3">
      <c r="A155" s="18"/>
      <c r="B155" s="66"/>
      <c r="C155" s="66"/>
      <c r="D155" s="66"/>
      <c r="E155" s="66"/>
      <c r="F155" s="66"/>
      <c r="G155" s="66" t="s">
        <v>220</v>
      </c>
      <c r="H155" s="67">
        <v>255</v>
      </c>
      <c r="I155" s="68"/>
      <c r="J155" s="66"/>
      <c r="K155" s="66"/>
      <c r="L155" s="69"/>
      <c r="M155" s="69"/>
      <c r="N155" s="69"/>
      <c r="O155" s="69"/>
      <c r="P155" s="69"/>
      <c r="Q155" s="69"/>
      <c r="R155" s="70"/>
      <c r="S155" s="66"/>
    </row>
    <row r="156" spans="1:19" s="11" customFormat="1" ht="10.5" customHeight="1" outlineLevel="3">
      <c r="A156" s="18"/>
      <c r="B156" s="66"/>
      <c r="C156" s="66"/>
      <c r="D156" s="66"/>
      <c r="E156" s="66"/>
      <c r="F156" s="66"/>
      <c r="G156" s="66" t="s">
        <v>221</v>
      </c>
      <c r="H156" s="67">
        <v>340</v>
      </c>
      <c r="I156" s="68"/>
      <c r="J156" s="66"/>
      <c r="K156" s="66"/>
      <c r="L156" s="69"/>
      <c r="M156" s="69"/>
      <c r="N156" s="69"/>
      <c r="O156" s="69"/>
      <c r="P156" s="69"/>
      <c r="Q156" s="69"/>
      <c r="R156" s="70"/>
      <c r="S156" s="66"/>
    </row>
    <row r="157" spans="1:19" s="11" customFormat="1" ht="10.5" customHeight="1" outlineLevel="3">
      <c r="A157" s="18"/>
      <c r="B157" s="66"/>
      <c r="C157" s="66"/>
      <c r="D157" s="66"/>
      <c r="E157" s="66"/>
      <c r="F157" s="66"/>
      <c r="G157" s="66" t="s">
        <v>222</v>
      </c>
      <c r="H157" s="67">
        <v>277</v>
      </c>
      <c r="I157" s="68"/>
      <c r="J157" s="66"/>
      <c r="K157" s="66"/>
      <c r="L157" s="69"/>
      <c r="M157" s="69"/>
      <c r="N157" s="69"/>
      <c r="O157" s="69"/>
      <c r="P157" s="69"/>
      <c r="Q157" s="69"/>
      <c r="R157" s="70"/>
      <c r="S157" s="66"/>
    </row>
    <row r="158" spans="1:19" s="11" customFormat="1" ht="10.5" customHeight="1" outlineLevel="3">
      <c r="A158" s="18"/>
      <c r="B158" s="66"/>
      <c r="C158" s="66"/>
      <c r="D158" s="66"/>
      <c r="E158" s="66"/>
      <c r="F158" s="66"/>
      <c r="G158" s="66" t="s">
        <v>223</v>
      </c>
      <c r="H158" s="67">
        <v>115</v>
      </c>
      <c r="I158" s="68"/>
      <c r="J158" s="66"/>
      <c r="K158" s="66"/>
      <c r="L158" s="69"/>
      <c r="M158" s="69"/>
      <c r="N158" s="69"/>
      <c r="O158" s="69"/>
      <c r="P158" s="69"/>
      <c r="Q158" s="69"/>
      <c r="R158" s="70"/>
      <c r="S158" s="66"/>
    </row>
    <row r="159" spans="1:19" ht="25.5" outlineLevel="2">
      <c r="A159" s="13"/>
      <c r="B159" s="36"/>
      <c r="C159" s="36"/>
      <c r="D159" s="55" t="s">
        <v>37</v>
      </c>
      <c r="E159" s="56">
        <v>6</v>
      </c>
      <c r="F159" s="57" t="s">
        <v>232</v>
      </c>
      <c r="G159" s="58" t="s">
        <v>233</v>
      </c>
      <c r="H159" s="59">
        <v>1.5</v>
      </c>
      <c r="I159" s="60" t="s">
        <v>52</v>
      </c>
      <c r="J159" s="61"/>
      <c r="K159" s="62">
        <f>H159*J159</f>
        <v>0</v>
      </c>
      <c r="L159" s="63">
        <f>IF(D159="S",K159,"")</f>
      </c>
      <c r="M159" s="61">
        <f>IF(OR(D159="P",D159="U"),K159,"")</f>
        <v>0</v>
      </c>
      <c r="N159" s="61">
        <f>IF(D159="H",K159,"")</f>
      </c>
      <c r="O159" s="61">
        <f>IF(D159="V",K159,"")</f>
      </c>
      <c r="P159" s="59">
        <v>0.011503599999993534</v>
      </c>
      <c r="Q159" s="59"/>
      <c r="R159" s="64">
        <v>21</v>
      </c>
      <c r="S159" s="65"/>
    </row>
    <row r="160" spans="1:19" s="77" customFormat="1" ht="11.25" outlineLevel="2">
      <c r="A160" s="71"/>
      <c r="B160" s="71"/>
      <c r="C160" s="71"/>
      <c r="D160" s="71"/>
      <c r="E160" s="71"/>
      <c r="F160" s="71"/>
      <c r="G160" s="72" t="s">
        <v>234</v>
      </c>
      <c r="H160" s="71"/>
      <c r="I160" s="73"/>
      <c r="J160" s="71"/>
      <c r="K160" s="71"/>
      <c r="L160" s="74"/>
      <c r="M160" s="74"/>
      <c r="N160" s="74"/>
      <c r="O160" s="74"/>
      <c r="P160" s="75"/>
      <c r="Q160" s="71"/>
      <c r="R160" s="76"/>
      <c r="S160" s="71"/>
    </row>
    <row r="161" spans="1:19" ht="12.75" outlineLevel="2">
      <c r="A161" s="13"/>
      <c r="B161" s="36"/>
      <c r="C161" s="36"/>
      <c r="D161" s="55" t="s">
        <v>37</v>
      </c>
      <c r="E161" s="56">
        <v>7</v>
      </c>
      <c r="F161" s="57" t="s">
        <v>94</v>
      </c>
      <c r="G161" s="58" t="s">
        <v>235</v>
      </c>
      <c r="H161" s="59">
        <v>1.5</v>
      </c>
      <c r="I161" s="60" t="s">
        <v>52</v>
      </c>
      <c r="J161" s="61"/>
      <c r="K161" s="62">
        <f>H161*J161</f>
        <v>0</v>
      </c>
      <c r="L161" s="63">
        <f>IF(D161="S",K161,"")</f>
      </c>
      <c r="M161" s="61">
        <f>IF(OR(D161="P",D161="U"),K161,"")</f>
        <v>0</v>
      </c>
      <c r="N161" s="61">
        <f>IF(D161="H",K161,"")</f>
      </c>
      <c r="O161" s="61">
        <f>IF(D161="V",K161,"")</f>
      </c>
      <c r="P161" s="59">
        <v>0.0019</v>
      </c>
      <c r="Q161" s="59"/>
      <c r="R161" s="64">
        <v>21</v>
      </c>
      <c r="S161" s="65"/>
    </row>
    <row r="162" spans="1:19" ht="12.75" outlineLevel="2">
      <c r="A162" s="13"/>
      <c r="B162" s="36"/>
      <c r="C162" s="36"/>
      <c r="D162" s="55" t="s">
        <v>37</v>
      </c>
      <c r="E162" s="56">
        <v>8</v>
      </c>
      <c r="F162" s="57" t="s">
        <v>236</v>
      </c>
      <c r="G162" s="58" t="s">
        <v>237</v>
      </c>
      <c r="H162" s="59">
        <v>1.5</v>
      </c>
      <c r="I162" s="60" t="s">
        <v>52</v>
      </c>
      <c r="J162" s="61"/>
      <c r="K162" s="62">
        <f>H162*J162</f>
        <v>0</v>
      </c>
      <c r="L162" s="63">
        <f>IF(D162="S",K162,"")</f>
      </c>
      <c r="M162" s="61">
        <f>IF(OR(D162="P",D162="U"),K162,"")</f>
        <v>0</v>
      </c>
      <c r="N162" s="61">
        <f>IF(D162="H",K162,"")</f>
      </c>
      <c r="O162" s="61">
        <f>IF(D162="V",K162,"")</f>
      </c>
      <c r="P162" s="59">
        <v>0.015</v>
      </c>
      <c r="Q162" s="59"/>
      <c r="R162" s="64">
        <v>21</v>
      </c>
      <c r="S162" s="65"/>
    </row>
    <row r="163" spans="1:19" ht="12.75" outlineLevel="1">
      <c r="A163" s="13"/>
      <c r="B163" s="37"/>
      <c r="C163" s="38" t="s">
        <v>116</v>
      </c>
      <c r="D163" s="39" t="s">
        <v>33</v>
      </c>
      <c r="E163" s="40"/>
      <c r="F163" s="40" t="s">
        <v>34</v>
      </c>
      <c r="G163" s="41" t="s">
        <v>117</v>
      </c>
      <c r="H163" s="40"/>
      <c r="I163" s="39"/>
      <c r="J163" s="40"/>
      <c r="K163" s="42">
        <f>SUBTOTAL(9,K164:K173)</f>
        <v>0</v>
      </c>
      <c r="L163" s="43">
        <f>SUBTOTAL(9,L164:L173)</f>
        <v>0</v>
      </c>
      <c r="M163" s="43">
        <f>SUBTOTAL(9,M164:M173)</f>
        <v>0</v>
      </c>
      <c r="N163" s="43">
        <f>SUBTOTAL(9,N164:N173)</f>
        <v>0</v>
      </c>
      <c r="O163" s="43">
        <f>SUBTOTAL(9,O164:O173)</f>
        <v>0</v>
      </c>
      <c r="P163" s="44">
        <f>SUMPRODUCT(P164:P173,H164:H173)</f>
        <v>0</v>
      </c>
      <c r="Q163" s="44">
        <f>SUMPRODUCT(Q164:Q173,H164:H173)</f>
        <v>0</v>
      </c>
      <c r="R163" s="45">
        <f>SUMPRODUCT(R164:R173,K164:K173)/100</f>
        <v>0</v>
      </c>
      <c r="S163" s="36"/>
    </row>
    <row r="164" spans="1:19" ht="12.75" outlineLevel="2">
      <c r="A164" s="13"/>
      <c r="B164" s="37"/>
      <c r="C164" s="46"/>
      <c r="D164" s="47"/>
      <c r="E164" s="48" t="s">
        <v>36</v>
      </c>
      <c r="F164" s="49"/>
      <c r="G164" s="50"/>
      <c r="H164" s="49"/>
      <c r="I164" s="47"/>
      <c r="J164" s="49"/>
      <c r="K164" s="51"/>
      <c r="L164" s="52"/>
      <c r="M164" s="52"/>
      <c r="N164" s="52"/>
      <c r="O164" s="52"/>
      <c r="P164" s="53"/>
      <c r="Q164" s="53"/>
      <c r="R164" s="54"/>
      <c r="S164" s="36"/>
    </row>
    <row r="165" spans="1:19" ht="25.5" outlineLevel="2">
      <c r="A165" s="13"/>
      <c r="B165" s="36"/>
      <c r="C165" s="36"/>
      <c r="D165" s="55" t="s">
        <v>37</v>
      </c>
      <c r="E165" s="56">
        <v>1</v>
      </c>
      <c r="F165" s="57" t="s">
        <v>238</v>
      </c>
      <c r="G165" s="58" t="s">
        <v>239</v>
      </c>
      <c r="H165" s="59">
        <v>1305</v>
      </c>
      <c r="I165" s="60" t="s">
        <v>52</v>
      </c>
      <c r="J165" s="61"/>
      <c r="K165" s="62">
        <f>H165*J165</f>
        <v>0</v>
      </c>
      <c r="L165" s="63">
        <f>IF(D165="S",K165,"")</f>
      </c>
      <c r="M165" s="61">
        <f>IF(OR(D165="P",D165="U"),K165,"")</f>
        <v>0</v>
      </c>
      <c r="N165" s="61">
        <f>IF(D165="H",K165,"")</f>
      </c>
      <c r="O165" s="61">
        <f>IF(D165="V",K165,"")</f>
      </c>
      <c r="P165" s="59"/>
      <c r="Q165" s="59"/>
      <c r="R165" s="64">
        <v>21</v>
      </c>
      <c r="S165" s="65"/>
    </row>
    <row r="166" spans="1:19" s="11" customFormat="1" ht="10.5" customHeight="1" outlineLevel="3">
      <c r="A166" s="18"/>
      <c r="B166" s="66"/>
      <c r="C166" s="66"/>
      <c r="D166" s="66"/>
      <c r="E166" s="66"/>
      <c r="F166" s="66"/>
      <c r="G166" s="66" t="s">
        <v>240</v>
      </c>
      <c r="H166" s="67">
        <v>324</v>
      </c>
      <c r="I166" s="68"/>
      <c r="J166" s="66"/>
      <c r="K166" s="66"/>
      <c r="L166" s="69"/>
      <c r="M166" s="69"/>
      <c r="N166" s="69"/>
      <c r="O166" s="69"/>
      <c r="P166" s="69"/>
      <c r="Q166" s="69"/>
      <c r="R166" s="70"/>
      <c r="S166" s="66"/>
    </row>
    <row r="167" spans="1:19" s="11" customFormat="1" ht="10.5" customHeight="1" outlineLevel="3">
      <c r="A167" s="18"/>
      <c r="B167" s="66"/>
      <c r="C167" s="66"/>
      <c r="D167" s="66"/>
      <c r="E167" s="66"/>
      <c r="F167" s="66"/>
      <c r="G167" s="66" t="s">
        <v>241</v>
      </c>
      <c r="H167" s="67">
        <v>264</v>
      </c>
      <c r="I167" s="68"/>
      <c r="J167" s="66"/>
      <c r="K167" s="66"/>
      <c r="L167" s="69"/>
      <c r="M167" s="69"/>
      <c r="N167" s="69"/>
      <c r="O167" s="69"/>
      <c r="P167" s="69"/>
      <c r="Q167" s="69"/>
      <c r="R167" s="70"/>
      <c r="S167" s="66"/>
    </row>
    <row r="168" spans="1:19" s="11" customFormat="1" ht="10.5" customHeight="1" outlineLevel="3">
      <c r="A168" s="18"/>
      <c r="B168" s="66"/>
      <c r="C168" s="66"/>
      <c r="D168" s="66"/>
      <c r="E168" s="66"/>
      <c r="F168" s="66"/>
      <c r="G168" s="66" t="s">
        <v>242</v>
      </c>
      <c r="H168" s="67">
        <v>442.5</v>
      </c>
      <c r="I168" s="68"/>
      <c r="J168" s="66"/>
      <c r="K168" s="66"/>
      <c r="L168" s="69"/>
      <c r="M168" s="69"/>
      <c r="N168" s="69"/>
      <c r="O168" s="69"/>
      <c r="P168" s="69"/>
      <c r="Q168" s="69"/>
      <c r="R168" s="70"/>
      <c r="S168" s="66"/>
    </row>
    <row r="169" spans="1:19" s="11" customFormat="1" ht="10.5" customHeight="1" outlineLevel="3">
      <c r="A169" s="18"/>
      <c r="B169" s="66"/>
      <c r="C169" s="66"/>
      <c r="D169" s="66"/>
      <c r="E169" s="66"/>
      <c r="F169" s="66"/>
      <c r="G169" s="66" t="s">
        <v>243</v>
      </c>
      <c r="H169" s="67">
        <v>274.5</v>
      </c>
      <c r="I169" s="68"/>
      <c r="J169" s="66"/>
      <c r="K169" s="66"/>
      <c r="L169" s="69"/>
      <c r="M169" s="69"/>
      <c r="N169" s="69"/>
      <c r="O169" s="69"/>
      <c r="P169" s="69"/>
      <c r="Q169" s="69"/>
      <c r="R169" s="70"/>
      <c r="S169" s="66"/>
    </row>
    <row r="170" spans="1:19" ht="25.5" outlineLevel="2">
      <c r="A170" s="13"/>
      <c r="B170" s="36"/>
      <c r="C170" s="36"/>
      <c r="D170" s="55" t="s">
        <v>37</v>
      </c>
      <c r="E170" s="56">
        <v>2</v>
      </c>
      <c r="F170" s="57" t="s">
        <v>244</v>
      </c>
      <c r="G170" s="58" t="s">
        <v>245</v>
      </c>
      <c r="H170" s="59">
        <v>39150</v>
      </c>
      <c r="I170" s="60" t="s">
        <v>52</v>
      </c>
      <c r="J170" s="61"/>
      <c r="K170" s="62">
        <f>H170*J170</f>
        <v>0</v>
      </c>
      <c r="L170" s="63">
        <f>IF(D170="S",K170,"")</f>
      </c>
      <c r="M170" s="61">
        <f>IF(OR(D170="P",D170="U"),K170,"")</f>
        <v>0</v>
      </c>
      <c r="N170" s="61">
        <f>IF(D170="H",K170,"")</f>
      </c>
      <c r="O170" s="61">
        <f>IF(D170="V",K170,"")</f>
      </c>
      <c r="P170" s="59"/>
      <c r="Q170" s="59"/>
      <c r="R170" s="64">
        <v>21</v>
      </c>
      <c r="S170" s="65"/>
    </row>
    <row r="171" spans="1:19" s="77" customFormat="1" ht="11.25" outlineLevel="2">
      <c r="A171" s="71"/>
      <c r="B171" s="71"/>
      <c r="C171" s="71"/>
      <c r="D171" s="71"/>
      <c r="E171" s="71"/>
      <c r="F171" s="71"/>
      <c r="G171" s="72" t="s">
        <v>246</v>
      </c>
      <c r="H171" s="71"/>
      <c r="I171" s="73"/>
      <c r="J171" s="71"/>
      <c r="K171" s="71"/>
      <c r="L171" s="74"/>
      <c r="M171" s="74"/>
      <c r="N171" s="74"/>
      <c r="O171" s="74"/>
      <c r="P171" s="75"/>
      <c r="Q171" s="71"/>
      <c r="R171" s="76"/>
      <c r="S171" s="71"/>
    </row>
    <row r="172" spans="1:19" s="11" customFormat="1" ht="10.5" customHeight="1" outlineLevel="3">
      <c r="A172" s="18"/>
      <c r="B172" s="66"/>
      <c r="C172" s="66"/>
      <c r="D172" s="66"/>
      <c r="E172" s="66"/>
      <c r="F172" s="66"/>
      <c r="G172" s="66" t="s">
        <v>247</v>
      </c>
      <c r="H172" s="67">
        <v>39150</v>
      </c>
      <c r="I172" s="68"/>
      <c r="J172" s="66"/>
      <c r="K172" s="66"/>
      <c r="L172" s="69"/>
      <c r="M172" s="69"/>
      <c r="N172" s="69"/>
      <c r="O172" s="69"/>
      <c r="P172" s="69"/>
      <c r="Q172" s="69"/>
      <c r="R172" s="70"/>
      <c r="S172" s="66"/>
    </row>
    <row r="173" spans="1:19" ht="25.5" outlineLevel="2">
      <c r="A173" s="13"/>
      <c r="B173" s="36"/>
      <c r="C173" s="36"/>
      <c r="D173" s="55" t="s">
        <v>37</v>
      </c>
      <c r="E173" s="56">
        <v>3</v>
      </c>
      <c r="F173" s="57" t="s">
        <v>248</v>
      </c>
      <c r="G173" s="58" t="s">
        <v>249</v>
      </c>
      <c r="H173" s="59">
        <v>1305</v>
      </c>
      <c r="I173" s="60" t="s">
        <v>52</v>
      </c>
      <c r="J173" s="61"/>
      <c r="K173" s="62">
        <f>H173*J173</f>
        <v>0</v>
      </c>
      <c r="L173" s="63">
        <f>IF(D173="S",K173,"")</f>
      </c>
      <c r="M173" s="61">
        <f>IF(OR(D173="P",D173="U"),K173,"")</f>
        <v>0</v>
      </c>
      <c r="N173" s="61">
        <f>IF(D173="H",K173,"")</f>
      </c>
      <c r="O173" s="61">
        <f>IF(D173="V",K173,"")</f>
      </c>
      <c r="P173" s="59"/>
      <c r="Q173" s="59"/>
      <c r="R173" s="64">
        <v>21</v>
      </c>
      <c r="S173" s="65"/>
    </row>
    <row r="174" spans="1:19" ht="12.75" outlineLevel="1">
      <c r="A174" s="13"/>
      <c r="B174" s="37"/>
      <c r="C174" s="38" t="s">
        <v>120</v>
      </c>
      <c r="D174" s="39" t="s">
        <v>33</v>
      </c>
      <c r="E174" s="40"/>
      <c r="F174" s="40" t="s">
        <v>34</v>
      </c>
      <c r="G174" s="41" t="s">
        <v>121</v>
      </c>
      <c r="H174" s="40"/>
      <c r="I174" s="39"/>
      <c r="J174" s="40"/>
      <c r="K174" s="42">
        <f>SUBTOTAL(9,K175:K178)</f>
        <v>0</v>
      </c>
      <c r="L174" s="43">
        <f>SUBTOTAL(9,L175:L178)</f>
        <v>0</v>
      </c>
      <c r="M174" s="43">
        <f>SUBTOTAL(9,M175:M178)</f>
        <v>0</v>
      </c>
      <c r="N174" s="43">
        <f>SUBTOTAL(9,N175:N178)</f>
        <v>0</v>
      </c>
      <c r="O174" s="43">
        <f>SUBTOTAL(9,O175:O178)</f>
        <v>0</v>
      </c>
      <c r="P174" s="44">
        <f>SUMPRODUCT(P175:P178,H175:H178)</f>
        <v>0.00088</v>
      </c>
      <c r="Q174" s="44">
        <f>SUMPRODUCT(Q175:Q178,H175:H178)</f>
        <v>0</v>
      </c>
      <c r="R174" s="45">
        <f>SUMPRODUCT(R175:R178,K175:K178)/100</f>
        <v>0</v>
      </c>
      <c r="S174" s="36"/>
    </row>
    <row r="175" spans="1:19" ht="12.75" outlineLevel="2">
      <c r="A175" s="13"/>
      <c r="B175" s="37"/>
      <c r="C175" s="46"/>
      <c r="D175" s="47"/>
      <c r="E175" s="48" t="s">
        <v>36</v>
      </c>
      <c r="F175" s="49"/>
      <c r="G175" s="50"/>
      <c r="H175" s="49"/>
      <c r="I175" s="47"/>
      <c r="J175" s="49"/>
      <c r="K175" s="51"/>
      <c r="L175" s="52"/>
      <c r="M175" s="52"/>
      <c r="N175" s="52"/>
      <c r="O175" s="52"/>
      <c r="P175" s="53"/>
      <c r="Q175" s="53"/>
      <c r="R175" s="54"/>
      <c r="S175" s="36"/>
    </row>
    <row r="176" spans="1:19" ht="12.75" outlineLevel="2">
      <c r="A176" s="13"/>
      <c r="B176" s="36"/>
      <c r="C176" s="36"/>
      <c r="D176" s="55" t="s">
        <v>37</v>
      </c>
      <c r="E176" s="56">
        <v>1</v>
      </c>
      <c r="F176" s="57" t="s">
        <v>250</v>
      </c>
      <c r="G176" s="58" t="s">
        <v>251</v>
      </c>
      <c r="H176" s="59">
        <v>1</v>
      </c>
      <c r="I176" s="60" t="s">
        <v>252</v>
      </c>
      <c r="J176" s="61"/>
      <c r="K176" s="62">
        <f>H176*J176</f>
        <v>0</v>
      </c>
      <c r="L176" s="63">
        <f>IF(D176="S",K176,"")</f>
      </c>
      <c r="M176" s="61">
        <f>IF(OR(D176="P",D176="U"),K176,"")</f>
        <v>0</v>
      </c>
      <c r="N176" s="61">
        <f>IF(D176="H",K176,"")</f>
      </c>
      <c r="O176" s="61">
        <f>IF(D176="V",K176,"")</f>
      </c>
      <c r="P176" s="59"/>
      <c r="Q176" s="59"/>
      <c r="R176" s="64">
        <v>21</v>
      </c>
      <c r="S176" s="65"/>
    </row>
    <row r="177" spans="1:19" ht="12.75" outlineLevel="2">
      <c r="A177" s="13"/>
      <c r="B177" s="36"/>
      <c r="C177" s="36"/>
      <c r="D177" s="55" t="s">
        <v>37</v>
      </c>
      <c r="E177" s="56">
        <v>2</v>
      </c>
      <c r="F177" s="57" t="s">
        <v>250</v>
      </c>
      <c r="G177" s="58" t="s">
        <v>253</v>
      </c>
      <c r="H177" s="59">
        <v>22</v>
      </c>
      <c r="I177" s="60" t="s">
        <v>58</v>
      </c>
      <c r="J177" s="61"/>
      <c r="K177" s="62">
        <f>H177*J177</f>
        <v>0</v>
      </c>
      <c r="L177" s="63">
        <f>IF(D177="S",K177,"")</f>
      </c>
      <c r="M177" s="61">
        <f>IF(OR(D177="P",D177="U"),K177,"")</f>
        <v>0</v>
      </c>
      <c r="N177" s="61">
        <f>IF(D177="H",K177,"")</f>
      </c>
      <c r="O177" s="61">
        <f>IF(D177="V",K177,"")</f>
      </c>
      <c r="P177" s="59">
        <v>4E-05</v>
      </c>
      <c r="Q177" s="59"/>
      <c r="R177" s="64">
        <v>21</v>
      </c>
      <c r="S177" s="65"/>
    </row>
    <row r="178" spans="1:19" s="77" customFormat="1" ht="11.25" outlineLevel="2">
      <c r="A178" s="71"/>
      <c r="B178" s="71"/>
      <c r="C178" s="71"/>
      <c r="D178" s="71"/>
      <c r="E178" s="71"/>
      <c r="F178" s="71"/>
      <c r="G178" s="72" t="s">
        <v>254</v>
      </c>
      <c r="H178" s="71"/>
      <c r="I178" s="73"/>
      <c r="J178" s="71"/>
      <c r="K178" s="71"/>
      <c r="L178" s="74"/>
      <c r="M178" s="74"/>
      <c r="N178" s="74"/>
      <c r="O178" s="74"/>
      <c r="P178" s="75"/>
      <c r="Q178" s="71"/>
      <c r="R178" s="76"/>
      <c r="S178" s="71"/>
    </row>
    <row r="179" spans="1:19" ht="12.75" outlineLevel="1">
      <c r="A179" s="13"/>
      <c r="B179" s="37"/>
      <c r="C179" s="38" t="s">
        <v>150</v>
      </c>
      <c r="D179" s="39" t="s">
        <v>33</v>
      </c>
      <c r="E179" s="40"/>
      <c r="F179" s="40" t="s">
        <v>34</v>
      </c>
      <c r="G179" s="41" t="s">
        <v>151</v>
      </c>
      <c r="H179" s="40"/>
      <c r="I179" s="39"/>
      <c r="J179" s="40"/>
      <c r="K179" s="42">
        <f>SUBTOTAL(9,K180:K181)</f>
        <v>0</v>
      </c>
      <c r="L179" s="43">
        <f>SUBTOTAL(9,L180:L181)</f>
        <v>0</v>
      </c>
      <c r="M179" s="43">
        <f>SUBTOTAL(9,M180:M181)</f>
        <v>0</v>
      </c>
      <c r="N179" s="43">
        <f>SUBTOTAL(9,N180:N181)</f>
        <v>0</v>
      </c>
      <c r="O179" s="43">
        <f>SUBTOTAL(9,O180:O181)</f>
        <v>0</v>
      </c>
      <c r="P179" s="44">
        <f>SUMPRODUCT(P180:P181,H180:H181)</f>
        <v>0</v>
      </c>
      <c r="Q179" s="44">
        <f>SUMPRODUCT(Q180:Q181,H180:H181)</f>
        <v>0</v>
      </c>
      <c r="R179" s="45">
        <f>SUMPRODUCT(R180:R181,K180:K181)/100</f>
        <v>0</v>
      </c>
      <c r="S179" s="36"/>
    </row>
    <row r="180" spans="1:19" ht="12.75" outlineLevel="2">
      <c r="A180" s="13"/>
      <c r="B180" s="37"/>
      <c r="C180" s="46"/>
      <c r="D180" s="47"/>
      <c r="E180" s="48" t="s">
        <v>36</v>
      </c>
      <c r="F180" s="49"/>
      <c r="G180" s="50"/>
      <c r="H180" s="49"/>
      <c r="I180" s="47"/>
      <c r="J180" s="49"/>
      <c r="K180" s="51"/>
      <c r="L180" s="52"/>
      <c r="M180" s="52"/>
      <c r="N180" s="52"/>
      <c r="O180" s="52"/>
      <c r="P180" s="53"/>
      <c r="Q180" s="53"/>
      <c r="R180" s="54"/>
      <c r="S180" s="36"/>
    </row>
    <row r="181" spans="1:19" ht="12.75" outlineLevel="2">
      <c r="A181" s="13"/>
      <c r="B181" s="36"/>
      <c r="C181" s="36"/>
      <c r="D181" s="55" t="s">
        <v>141</v>
      </c>
      <c r="E181" s="56">
        <v>1</v>
      </c>
      <c r="F181" s="57" t="s">
        <v>152</v>
      </c>
      <c r="G181" s="58" t="s">
        <v>153</v>
      </c>
      <c r="H181" s="59">
        <v>1.3778504000000287</v>
      </c>
      <c r="I181" s="60" t="s">
        <v>40</v>
      </c>
      <c r="J181" s="61"/>
      <c r="K181" s="62">
        <f>H181*J181</f>
        <v>0</v>
      </c>
      <c r="L181" s="63">
        <f>IF(D181="S",K181,"")</f>
      </c>
      <c r="M181" s="61">
        <f>IF(OR(D181="P",D181="U"),K181,"")</f>
        <v>0</v>
      </c>
      <c r="N181" s="61">
        <f>IF(D181="H",K181,"")</f>
      </c>
      <c r="O181" s="61">
        <f>IF(D181="V",K181,"")</f>
      </c>
      <c r="P181" s="59"/>
      <c r="Q181" s="59"/>
      <c r="R181" s="64">
        <v>21</v>
      </c>
      <c r="S181" s="65"/>
    </row>
    <row r="182" spans="1:19" ht="12.75" outlineLevel="1">
      <c r="A182" s="13"/>
      <c r="B182" s="37"/>
      <c r="C182" s="38" t="s">
        <v>255</v>
      </c>
      <c r="D182" s="39" t="s">
        <v>33</v>
      </c>
      <c r="E182" s="40"/>
      <c r="F182" s="40" t="s">
        <v>155</v>
      </c>
      <c r="G182" s="41" t="s">
        <v>256</v>
      </c>
      <c r="H182" s="40"/>
      <c r="I182" s="39"/>
      <c r="J182" s="40"/>
      <c r="K182" s="42">
        <f>SUBTOTAL(9,K183:K189)</f>
        <v>0</v>
      </c>
      <c r="L182" s="43">
        <f>SUBTOTAL(9,L183:L189)</f>
        <v>0</v>
      </c>
      <c r="M182" s="43">
        <f>SUBTOTAL(9,M183:M189)</f>
        <v>0</v>
      </c>
      <c r="N182" s="43">
        <f>SUBTOTAL(9,N183:N189)</f>
        <v>0</v>
      </c>
      <c r="O182" s="43">
        <f>SUBTOTAL(9,O183:O189)</f>
        <v>0</v>
      </c>
      <c r="P182" s="44">
        <f>SUMPRODUCT(P183:P189,H183:H189)</f>
        <v>0.010909999999994008</v>
      </c>
      <c r="Q182" s="44">
        <f>SUMPRODUCT(Q183:Q189,H183:H189)</f>
        <v>0</v>
      </c>
      <c r="R182" s="45">
        <f>SUMPRODUCT(R183:R189,K183:K189)/100</f>
        <v>0</v>
      </c>
      <c r="S182" s="36"/>
    </row>
    <row r="183" spans="1:19" ht="12.75" outlineLevel="2">
      <c r="A183" s="13"/>
      <c r="B183" s="37"/>
      <c r="C183" s="46"/>
      <c r="D183" s="47"/>
      <c r="E183" s="48" t="s">
        <v>36</v>
      </c>
      <c r="F183" s="49"/>
      <c r="G183" s="50"/>
      <c r="H183" s="49"/>
      <c r="I183" s="47"/>
      <c r="J183" s="49"/>
      <c r="K183" s="51"/>
      <c r="L183" s="52"/>
      <c r="M183" s="52"/>
      <c r="N183" s="52"/>
      <c r="O183" s="52"/>
      <c r="P183" s="53"/>
      <c r="Q183" s="53"/>
      <c r="R183" s="54"/>
      <c r="S183" s="36"/>
    </row>
    <row r="184" spans="1:19" ht="12.75" outlineLevel="2">
      <c r="A184" s="13"/>
      <c r="B184" s="36"/>
      <c r="C184" s="36"/>
      <c r="D184" s="55" t="s">
        <v>37</v>
      </c>
      <c r="E184" s="56">
        <v>1</v>
      </c>
      <c r="F184" s="57" t="s">
        <v>257</v>
      </c>
      <c r="G184" s="58" t="s">
        <v>258</v>
      </c>
      <c r="H184" s="59">
        <v>230</v>
      </c>
      <c r="I184" s="60" t="s">
        <v>259</v>
      </c>
      <c r="J184" s="61"/>
      <c r="K184" s="62">
        <f>H184*J184</f>
        <v>0</v>
      </c>
      <c r="L184" s="63">
        <f>IF(D184="S",K184,"")</f>
      </c>
      <c r="M184" s="61">
        <f>IF(OR(D184="P",D184="U"),K184,"")</f>
        <v>0</v>
      </c>
      <c r="N184" s="61">
        <f>IF(D184="H",K184,"")</f>
      </c>
      <c r="O184" s="61">
        <f>IF(D184="V",K184,"")</f>
      </c>
      <c r="P184" s="59">
        <v>4.699999999997395E-05</v>
      </c>
      <c r="Q184" s="59"/>
      <c r="R184" s="64">
        <v>21</v>
      </c>
      <c r="S184" s="65"/>
    </row>
    <row r="185" spans="1:19" ht="12.75" outlineLevel="2">
      <c r="A185" s="13"/>
      <c r="B185" s="36"/>
      <c r="C185" s="36"/>
      <c r="D185" s="55" t="s">
        <v>43</v>
      </c>
      <c r="E185" s="56">
        <v>2</v>
      </c>
      <c r="F185" s="57" t="s">
        <v>260</v>
      </c>
      <c r="G185" s="58" t="s">
        <v>261</v>
      </c>
      <c r="H185" s="59">
        <v>1</v>
      </c>
      <c r="I185" s="60" t="s">
        <v>252</v>
      </c>
      <c r="J185" s="61"/>
      <c r="K185" s="62">
        <f>H185*J185</f>
        <v>0</v>
      </c>
      <c r="L185" s="63">
        <f>IF(D185="S",K185,"")</f>
        <v>0</v>
      </c>
      <c r="M185" s="61">
        <f>IF(OR(D185="P",D185="U"),K185,"")</f>
      </c>
      <c r="N185" s="61">
        <f>IF(D185="H",K185,"")</f>
      </c>
      <c r="O185" s="61">
        <f>IF(D185="V",K185,"")</f>
      </c>
      <c r="P185" s="59">
        <v>5E-05</v>
      </c>
      <c r="Q185" s="59"/>
      <c r="R185" s="64">
        <v>21</v>
      </c>
      <c r="S185" s="65"/>
    </row>
    <row r="186" spans="1:19" s="77" customFormat="1" ht="22.5" outlineLevel="2">
      <c r="A186" s="71"/>
      <c r="B186" s="71"/>
      <c r="C186" s="71"/>
      <c r="D186" s="71"/>
      <c r="E186" s="71"/>
      <c r="F186" s="71"/>
      <c r="G186" s="72" t="s">
        <v>262</v>
      </c>
      <c r="H186" s="71"/>
      <c r="I186" s="73"/>
      <c r="J186" s="71"/>
      <c r="K186" s="71"/>
      <c r="L186" s="74"/>
      <c r="M186" s="74"/>
      <c r="N186" s="74"/>
      <c r="O186" s="74"/>
      <c r="P186" s="75"/>
      <c r="Q186" s="71"/>
      <c r="R186" s="76"/>
      <c r="S186" s="71"/>
    </row>
    <row r="187" spans="1:19" ht="12.75" outlineLevel="2">
      <c r="A187" s="13"/>
      <c r="B187" s="36"/>
      <c r="C187" s="36"/>
      <c r="D187" s="55" t="s">
        <v>37</v>
      </c>
      <c r="E187" s="56">
        <v>3</v>
      </c>
      <c r="F187" s="57" t="s">
        <v>263</v>
      </c>
      <c r="G187" s="58" t="s">
        <v>264</v>
      </c>
      <c r="H187" s="59">
        <v>1</v>
      </c>
      <c r="I187" s="60" t="s">
        <v>252</v>
      </c>
      <c r="J187" s="61"/>
      <c r="K187" s="62">
        <f>H187*J187</f>
        <v>0</v>
      </c>
      <c r="L187" s="63">
        <f>IF(D187="S",K187,"")</f>
      </c>
      <c r="M187" s="61">
        <f>IF(OR(D187="P",D187="U"),K187,"")</f>
        <v>0</v>
      </c>
      <c r="N187" s="61">
        <f>IF(D187="H",K187,"")</f>
      </c>
      <c r="O187" s="61">
        <f>IF(D187="V",K187,"")</f>
      </c>
      <c r="P187" s="59">
        <v>5E-05</v>
      </c>
      <c r="Q187" s="59"/>
      <c r="R187" s="64">
        <v>21</v>
      </c>
      <c r="S187" s="65"/>
    </row>
    <row r="188" spans="1:19" s="77" customFormat="1" ht="11.25" outlineLevel="2">
      <c r="A188" s="71"/>
      <c r="B188" s="71"/>
      <c r="C188" s="71"/>
      <c r="D188" s="71"/>
      <c r="E188" s="71"/>
      <c r="F188" s="71"/>
      <c r="G188" s="72" t="s">
        <v>265</v>
      </c>
      <c r="H188" s="71"/>
      <c r="I188" s="73"/>
      <c r="J188" s="71"/>
      <c r="K188" s="71"/>
      <c r="L188" s="74"/>
      <c r="M188" s="74"/>
      <c r="N188" s="74"/>
      <c r="O188" s="74"/>
      <c r="P188" s="75"/>
      <c r="Q188" s="71"/>
      <c r="R188" s="76"/>
      <c r="S188" s="71"/>
    </row>
    <row r="189" spans="1:19" ht="12.75" outlineLevel="2">
      <c r="A189" s="13"/>
      <c r="B189" s="36"/>
      <c r="C189" s="36"/>
      <c r="D189" s="55" t="s">
        <v>141</v>
      </c>
      <c r="E189" s="56">
        <v>4</v>
      </c>
      <c r="F189" s="57" t="s">
        <v>266</v>
      </c>
      <c r="G189" s="58" t="s">
        <v>267</v>
      </c>
      <c r="H189" s="59">
        <v>756.58</v>
      </c>
      <c r="I189" s="60" t="s">
        <v>166</v>
      </c>
      <c r="J189" s="61"/>
      <c r="K189" s="62">
        <f>H189*J189</f>
        <v>0</v>
      </c>
      <c r="L189" s="63">
        <f>IF(D189="S",K189,"")</f>
      </c>
      <c r="M189" s="61">
        <f>IF(OR(D189="P",D189="U"),K189,"")</f>
        <v>0</v>
      </c>
      <c r="N189" s="61">
        <f>IF(D189="H",K189,"")</f>
      </c>
      <c r="O189" s="61">
        <f>IF(D189="V",K189,"")</f>
      </c>
      <c r="P189" s="59"/>
      <c r="Q189" s="59"/>
      <c r="R189" s="64">
        <v>21</v>
      </c>
      <c r="S189" s="65"/>
    </row>
    <row r="190" spans="1:19" ht="12.75" outlineLevel="1">
      <c r="A190" s="13"/>
      <c r="B190" s="37"/>
      <c r="C190" s="38" t="s">
        <v>268</v>
      </c>
      <c r="D190" s="39" t="s">
        <v>33</v>
      </c>
      <c r="E190" s="40"/>
      <c r="F190" s="40" t="s">
        <v>155</v>
      </c>
      <c r="G190" s="41" t="s">
        <v>269</v>
      </c>
      <c r="H190" s="40"/>
      <c r="I190" s="39"/>
      <c r="J190" s="40"/>
      <c r="K190" s="42">
        <f>SUBTOTAL(9,K191:K197)</f>
        <v>0</v>
      </c>
      <c r="L190" s="43">
        <f>SUBTOTAL(9,L191:L197)</f>
        <v>0</v>
      </c>
      <c r="M190" s="43">
        <f>SUBTOTAL(9,M191:M197)</f>
        <v>0</v>
      </c>
      <c r="N190" s="43">
        <f>SUBTOTAL(9,N191:N197)</f>
        <v>0</v>
      </c>
      <c r="O190" s="43">
        <f>SUBTOTAL(9,O191:O197)</f>
        <v>0</v>
      </c>
      <c r="P190" s="44">
        <f>SUMPRODUCT(P191:P197,H191:H197)</f>
        <v>0.02542</v>
      </c>
      <c r="Q190" s="44">
        <f>SUMPRODUCT(Q191:Q197,H191:H197)</f>
        <v>0</v>
      </c>
      <c r="R190" s="45">
        <f>SUMPRODUCT(R191:R197,K191:K197)/100</f>
        <v>0</v>
      </c>
      <c r="S190" s="36"/>
    </row>
    <row r="191" spans="1:19" ht="12.75" outlineLevel="2">
      <c r="A191" s="13"/>
      <c r="B191" s="37"/>
      <c r="C191" s="46"/>
      <c r="D191" s="47"/>
      <c r="E191" s="48" t="s">
        <v>36</v>
      </c>
      <c r="F191" s="49"/>
      <c r="G191" s="50"/>
      <c r="H191" s="49"/>
      <c r="I191" s="47"/>
      <c r="J191" s="49"/>
      <c r="K191" s="51"/>
      <c r="L191" s="52"/>
      <c r="M191" s="52"/>
      <c r="N191" s="52"/>
      <c r="O191" s="52"/>
      <c r="P191" s="53"/>
      <c r="Q191" s="53"/>
      <c r="R191" s="54"/>
      <c r="S191" s="36"/>
    </row>
    <row r="192" spans="1:19" ht="12.75" outlineLevel="2">
      <c r="A192" s="13"/>
      <c r="B192" s="36"/>
      <c r="C192" s="36"/>
      <c r="D192" s="55" t="s">
        <v>37</v>
      </c>
      <c r="E192" s="56">
        <v>1</v>
      </c>
      <c r="F192" s="57" t="s">
        <v>270</v>
      </c>
      <c r="G192" s="58" t="s">
        <v>271</v>
      </c>
      <c r="H192" s="59">
        <v>81</v>
      </c>
      <c r="I192" s="60" t="s">
        <v>52</v>
      </c>
      <c r="J192" s="61"/>
      <c r="K192" s="62">
        <f>H192*J192</f>
        <v>0</v>
      </c>
      <c r="L192" s="63">
        <f>IF(D192="S",K192,"")</f>
      </c>
      <c r="M192" s="61">
        <f>IF(OR(D192="P",D192="U"),K192,"")</f>
        <v>0</v>
      </c>
      <c r="N192" s="61">
        <f>IF(D192="H",K192,"")</f>
      </c>
      <c r="O192" s="61">
        <f>IF(D192="V",K192,"")</f>
      </c>
      <c r="P192" s="59"/>
      <c r="Q192" s="59"/>
      <c r="R192" s="64">
        <v>21</v>
      </c>
      <c r="S192" s="65"/>
    </row>
    <row r="193" spans="1:19" s="11" customFormat="1" ht="10.5" customHeight="1" outlineLevel="3">
      <c r="A193" s="18"/>
      <c r="B193" s="66"/>
      <c r="C193" s="66"/>
      <c r="D193" s="66"/>
      <c r="E193" s="66"/>
      <c r="F193" s="66"/>
      <c r="G193" s="66" t="s">
        <v>272</v>
      </c>
      <c r="H193" s="67">
        <v>81</v>
      </c>
      <c r="I193" s="68"/>
      <c r="J193" s="66"/>
      <c r="K193" s="66"/>
      <c r="L193" s="69"/>
      <c r="M193" s="69"/>
      <c r="N193" s="69"/>
      <c r="O193" s="69"/>
      <c r="P193" s="69"/>
      <c r="Q193" s="69"/>
      <c r="R193" s="70"/>
      <c r="S193" s="66"/>
    </row>
    <row r="194" spans="1:19" ht="25.5" outlineLevel="2">
      <c r="A194" s="13"/>
      <c r="B194" s="36"/>
      <c r="C194" s="36"/>
      <c r="D194" s="55" t="s">
        <v>37</v>
      </c>
      <c r="E194" s="56">
        <v>2</v>
      </c>
      <c r="F194" s="57" t="s">
        <v>273</v>
      </c>
      <c r="G194" s="58" t="s">
        <v>274</v>
      </c>
      <c r="H194" s="59">
        <v>81</v>
      </c>
      <c r="I194" s="60" t="s">
        <v>52</v>
      </c>
      <c r="J194" s="61"/>
      <c r="K194" s="62">
        <f>H194*J194</f>
        <v>0</v>
      </c>
      <c r="L194" s="63">
        <f>IF(D194="S",K194,"")</f>
      </c>
      <c r="M194" s="61">
        <f>IF(OR(D194="P",D194="U"),K194,"")</f>
        <v>0</v>
      </c>
      <c r="N194" s="61">
        <f>IF(D194="H",K194,"")</f>
      </c>
      <c r="O194" s="61">
        <f>IF(D194="V",K194,"")</f>
      </c>
      <c r="P194" s="59">
        <v>0.00031</v>
      </c>
      <c r="Q194" s="59"/>
      <c r="R194" s="64">
        <v>21</v>
      </c>
      <c r="S194" s="65"/>
    </row>
    <row r="195" spans="1:19" s="77" customFormat="1" ht="11.25" outlineLevel="2">
      <c r="A195" s="71"/>
      <c r="B195" s="71"/>
      <c r="C195" s="71"/>
      <c r="D195" s="71"/>
      <c r="E195" s="71"/>
      <c r="F195" s="71"/>
      <c r="G195" s="72" t="s">
        <v>275</v>
      </c>
      <c r="H195" s="71"/>
      <c r="I195" s="73"/>
      <c r="J195" s="71"/>
      <c r="K195" s="71"/>
      <c r="L195" s="74"/>
      <c r="M195" s="74"/>
      <c r="N195" s="74"/>
      <c r="O195" s="74"/>
      <c r="P195" s="75"/>
      <c r="Q195" s="71"/>
      <c r="R195" s="76"/>
      <c r="S195" s="71"/>
    </row>
    <row r="196" spans="1:19" s="11" customFormat="1" ht="10.5" customHeight="1" outlineLevel="3">
      <c r="A196" s="18"/>
      <c r="B196" s="66"/>
      <c r="C196" s="66"/>
      <c r="D196" s="66"/>
      <c r="E196" s="66"/>
      <c r="F196" s="66"/>
      <c r="G196" s="66" t="s">
        <v>272</v>
      </c>
      <c r="H196" s="67">
        <v>81</v>
      </c>
      <c r="I196" s="68"/>
      <c r="J196" s="66"/>
      <c r="K196" s="66"/>
      <c r="L196" s="69"/>
      <c r="M196" s="69"/>
      <c r="N196" s="69"/>
      <c r="O196" s="69"/>
      <c r="P196" s="69"/>
      <c r="Q196" s="69"/>
      <c r="R196" s="70"/>
      <c r="S196" s="66"/>
    </row>
    <row r="197" spans="1:19" ht="12.75" outlineLevel="2">
      <c r="A197" s="13"/>
      <c r="B197" s="36"/>
      <c r="C197" s="36"/>
      <c r="D197" s="55" t="s">
        <v>37</v>
      </c>
      <c r="E197" s="56">
        <v>3</v>
      </c>
      <c r="F197" s="57" t="s">
        <v>276</v>
      </c>
      <c r="G197" s="58" t="s">
        <v>277</v>
      </c>
      <c r="H197" s="59">
        <v>1</v>
      </c>
      <c r="I197" s="60" t="s">
        <v>252</v>
      </c>
      <c r="J197" s="61"/>
      <c r="K197" s="62">
        <f>H197*J197</f>
        <v>0</v>
      </c>
      <c r="L197" s="63">
        <f>IF(D197="S",K197,"")</f>
      </c>
      <c r="M197" s="61">
        <f>IF(OR(D197="P",D197="U"),K197,"")</f>
        <v>0</v>
      </c>
      <c r="N197" s="61">
        <f>IF(D197="H",K197,"")</f>
      </c>
      <c r="O197" s="61">
        <f>IF(D197="V",K197,"")</f>
      </c>
      <c r="P197" s="59">
        <v>0.00031</v>
      </c>
      <c r="Q197" s="59"/>
      <c r="R197" s="64">
        <v>21</v>
      </c>
      <c r="S197" s="65"/>
    </row>
    <row r="198" spans="1:19" ht="12.75" outlineLevel="1">
      <c r="A198" s="13"/>
      <c r="B198" s="37"/>
      <c r="C198" s="38" t="s">
        <v>278</v>
      </c>
      <c r="D198" s="39" t="s">
        <v>33</v>
      </c>
      <c r="E198" s="40"/>
      <c r="F198" s="40" t="s">
        <v>279</v>
      </c>
      <c r="G198" s="41" t="s">
        <v>280</v>
      </c>
      <c r="H198" s="40"/>
      <c r="I198" s="39"/>
      <c r="J198" s="40"/>
      <c r="K198" s="42">
        <f>SUBTOTAL(9,K199:K204)</f>
        <v>0</v>
      </c>
      <c r="L198" s="43">
        <f>SUBTOTAL(9,L199:L204)</f>
        <v>0</v>
      </c>
      <c r="M198" s="43">
        <f>SUBTOTAL(9,M199:M204)</f>
        <v>0</v>
      </c>
      <c r="N198" s="43">
        <f>SUBTOTAL(9,N199:N204)</f>
        <v>0</v>
      </c>
      <c r="O198" s="43">
        <f>SUBTOTAL(9,O199:O204)</f>
        <v>0</v>
      </c>
      <c r="P198" s="44">
        <f>SUMPRODUCT(P199:P204,H199:H204)</f>
        <v>0</v>
      </c>
      <c r="Q198" s="44">
        <f>SUMPRODUCT(Q199:Q204,H199:H204)</f>
        <v>0</v>
      </c>
      <c r="R198" s="45">
        <f>SUMPRODUCT(R199:R204,K199:K204)/100</f>
        <v>0</v>
      </c>
      <c r="S198" s="36"/>
    </row>
    <row r="199" spans="1:19" ht="12.75" outlineLevel="2">
      <c r="A199" s="13"/>
      <c r="B199" s="37"/>
      <c r="C199" s="46"/>
      <c r="D199" s="47"/>
      <c r="E199" s="48" t="s">
        <v>36</v>
      </c>
      <c r="F199" s="49"/>
      <c r="G199" s="50"/>
      <c r="H199" s="49"/>
      <c r="I199" s="47"/>
      <c r="J199" s="49"/>
      <c r="K199" s="51"/>
      <c r="L199" s="52"/>
      <c r="M199" s="52"/>
      <c r="N199" s="52"/>
      <c r="O199" s="52"/>
      <c r="P199" s="53"/>
      <c r="Q199" s="53"/>
      <c r="R199" s="54"/>
      <c r="S199" s="36"/>
    </row>
    <row r="200" spans="1:19" ht="12.75" outlineLevel="2">
      <c r="A200" s="13"/>
      <c r="B200" s="36"/>
      <c r="C200" s="36"/>
      <c r="D200" s="55" t="s">
        <v>37</v>
      </c>
      <c r="E200" s="56">
        <v>1</v>
      </c>
      <c r="F200" s="57" t="s">
        <v>281</v>
      </c>
      <c r="G200" s="58" t="s">
        <v>282</v>
      </c>
      <c r="H200" s="59">
        <v>1</v>
      </c>
      <c r="I200" s="60" t="s">
        <v>252</v>
      </c>
      <c r="J200" s="61"/>
      <c r="K200" s="62">
        <f>H200*J200</f>
        <v>0</v>
      </c>
      <c r="L200" s="63">
        <f>IF(D200="S",K200,"")</f>
      </c>
      <c r="M200" s="61">
        <f>IF(OR(D200="P",D200="U"),K200,"")</f>
        <v>0</v>
      </c>
      <c r="N200" s="61">
        <f>IF(D200="H",K200,"")</f>
      </c>
      <c r="O200" s="61">
        <f>IF(D200="V",K200,"")</f>
      </c>
      <c r="P200" s="59"/>
      <c r="Q200" s="59"/>
      <c r="R200" s="64">
        <v>21</v>
      </c>
      <c r="S200" s="65"/>
    </row>
    <row r="201" spans="1:19" s="77" customFormat="1" ht="11.25" outlineLevel="2">
      <c r="A201" s="71"/>
      <c r="B201" s="71"/>
      <c r="C201" s="71"/>
      <c r="D201" s="71"/>
      <c r="E201" s="71"/>
      <c r="F201" s="71"/>
      <c r="G201" s="72" t="s">
        <v>283</v>
      </c>
      <c r="H201" s="71"/>
      <c r="I201" s="73"/>
      <c r="J201" s="71"/>
      <c r="K201" s="71"/>
      <c r="L201" s="74"/>
      <c r="M201" s="74"/>
      <c r="N201" s="74"/>
      <c r="O201" s="74"/>
      <c r="P201" s="75"/>
      <c r="Q201" s="71"/>
      <c r="R201" s="76"/>
      <c r="S201" s="71"/>
    </row>
    <row r="202" spans="1:19" ht="12.75" outlineLevel="2">
      <c r="A202" s="13"/>
      <c r="B202" s="36"/>
      <c r="C202" s="36"/>
      <c r="D202" s="55" t="s">
        <v>37</v>
      </c>
      <c r="E202" s="56">
        <v>2</v>
      </c>
      <c r="F202" s="57" t="s">
        <v>284</v>
      </c>
      <c r="G202" s="58" t="s">
        <v>285</v>
      </c>
      <c r="H202" s="59">
        <v>1</v>
      </c>
      <c r="I202" s="60" t="s">
        <v>252</v>
      </c>
      <c r="J202" s="61"/>
      <c r="K202" s="62">
        <f>H202*J202</f>
        <v>0</v>
      </c>
      <c r="L202" s="63">
        <f>IF(D202="S",K202,"")</f>
      </c>
      <c r="M202" s="61">
        <f>IF(OR(D202="P",D202="U"),K202,"")</f>
        <v>0</v>
      </c>
      <c r="N202" s="61">
        <f>IF(D202="H",K202,"")</f>
      </c>
      <c r="O202" s="61">
        <f>IF(D202="V",K202,"")</f>
      </c>
      <c r="P202" s="59"/>
      <c r="Q202" s="59"/>
      <c r="R202" s="64">
        <v>21</v>
      </c>
      <c r="S202" s="65"/>
    </row>
    <row r="203" spans="1:19" s="77" customFormat="1" ht="11.25" outlineLevel="2">
      <c r="A203" s="71"/>
      <c r="B203" s="71"/>
      <c r="C203" s="71"/>
      <c r="D203" s="71"/>
      <c r="E203" s="71"/>
      <c r="F203" s="71"/>
      <c r="G203" s="72" t="s">
        <v>286</v>
      </c>
      <c r="H203" s="71"/>
      <c r="I203" s="73"/>
      <c r="J203" s="71"/>
      <c r="K203" s="71"/>
      <c r="L203" s="74"/>
      <c r="M203" s="74"/>
      <c r="N203" s="74"/>
      <c r="O203" s="74"/>
      <c r="P203" s="75"/>
      <c r="Q203" s="71"/>
      <c r="R203" s="76"/>
      <c r="S203" s="71"/>
    </row>
    <row r="204" spans="1:19" ht="12.75" outlineLevel="2">
      <c r="A204" s="13"/>
      <c r="B204" s="36"/>
      <c r="C204" s="36"/>
      <c r="D204" s="55" t="s">
        <v>37</v>
      </c>
      <c r="E204" s="56">
        <v>3</v>
      </c>
      <c r="F204" s="57" t="s">
        <v>287</v>
      </c>
      <c r="G204" s="58" t="s">
        <v>288</v>
      </c>
      <c r="H204" s="59">
        <v>1</v>
      </c>
      <c r="I204" s="60" t="s">
        <v>252</v>
      </c>
      <c r="J204" s="61"/>
      <c r="K204" s="62">
        <f>H204*J204</f>
        <v>0</v>
      </c>
      <c r="L204" s="63">
        <f>IF(D204="S",K204,"")</f>
      </c>
      <c r="M204" s="61">
        <f>IF(OR(D204="P",D204="U"),K204,"")</f>
        <v>0</v>
      </c>
      <c r="N204" s="61">
        <f>IF(D204="H",K204,"")</f>
      </c>
      <c r="O204" s="61">
        <f>IF(D204="V",K204,"")</f>
      </c>
      <c r="P204" s="59"/>
      <c r="Q204" s="59"/>
      <c r="R204" s="64">
        <v>21</v>
      </c>
      <c r="S204" s="65"/>
    </row>
  </sheetData>
  <sheetProtection selectLockedCells="1" selectUnlockedCells="1"/>
  <mergeCells count="4">
    <mergeCell ref="G2:K2"/>
    <mergeCell ref="E3:F3"/>
    <mergeCell ref="G3:I3"/>
    <mergeCell ref="G4:I4"/>
  </mergeCells>
  <printOptions/>
  <pageMargins left="0.7875" right="0.7875" top="0.7875" bottom="0.7875" header="0.5118055555555555" footer="0.09861111111111111"/>
  <pageSetup firstPageNumber="1" useFirstPageNumber="1" horizontalDpi="600" verticalDpi="600" orientation="landscape" paperSize="9" scale="60" r:id="rId3"/>
  <headerFooter alignWithMargins="0">
    <oddFooter>&amp;LST Systém 2005 - www.softtrio.cz&amp;C&amp;"Times New Roman,obyčejné"&amp;12Stránka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1" sqref="B1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16.5" customHeight="1">
      <c r="A1" s="13"/>
      <c r="B1" s="154" t="s">
        <v>341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24" customHeight="1">
      <c r="A2" s="80"/>
      <c r="B2" s="151" t="s">
        <v>340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81"/>
    </row>
    <row r="3" spans="1:15" ht="27" customHeight="1">
      <c r="A3" s="8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1"/>
    </row>
    <row r="4" spans="1:15" ht="24" customHeight="1">
      <c r="A4" s="80"/>
      <c r="B4" s="82" t="s">
        <v>289</v>
      </c>
      <c r="C4" s="152" t="s">
        <v>290</v>
      </c>
      <c r="D4" s="152"/>
      <c r="E4" s="152"/>
      <c r="F4" s="152"/>
      <c r="G4" s="152"/>
      <c r="H4" s="152"/>
      <c r="I4" s="83" t="s">
        <v>291</v>
      </c>
      <c r="J4" s="152"/>
      <c r="K4" s="152"/>
      <c r="L4" s="152"/>
      <c r="M4" s="152"/>
      <c r="N4" s="152"/>
      <c r="O4" s="84"/>
    </row>
    <row r="5" spans="1:15" ht="15" customHeight="1">
      <c r="A5" s="80"/>
      <c r="B5" s="85"/>
      <c r="C5" s="85"/>
      <c r="D5" s="85"/>
      <c r="E5" s="85"/>
      <c r="F5" s="13"/>
      <c r="G5" s="13"/>
      <c r="H5" s="13"/>
      <c r="I5" s="13"/>
      <c r="J5" s="13"/>
      <c r="K5" s="13"/>
      <c r="L5" s="13"/>
      <c r="M5" s="13"/>
      <c r="N5" s="13"/>
      <c r="O5" s="86"/>
    </row>
    <row r="6" spans="1:15" ht="15" customHeight="1">
      <c r="A6" s="80"/>
      <c r="B6" s="148" t="s">
        <v>292</v>
      </c>
      <c r="C6" s="148"/>
      <c r="D6" s="149" t="s">
        <v>293</v>
      </c>
      <c r="E6" s="149"/>
      <c r="F6" s="87" t="s">
        <v>294</v>
      </c>
      <c r="G6" s="148" t="s">
        <v>295</v>
      </c>
      <c r="H6" s="148"/>
      <c r="I6" s="148"/>
      <c r="J6" s="148"/>
      <c r="K6" s="148"/>
      <c r="L6" s="148"/>
      <c r="M6" s="148"/>
      <c r="N6" s="148"/>
      <c r="O6" s="86"/>
    </row>
    <row r="7" spans="1:15" ht="15" customHeight="1">
      <c r="A7" s="80"/>
      <c r="B7" s="148" t="s">
        <v>296</v>
      </c>
      <c r="C7" s="148"/>
      <c r="D7" s="149"/>
      <c r="E7" s="149"/>
      <c r="F7" s="87" t="s">
        <v>297</v>
      </c>
      <c r="G7" s="148" t="s">
        <v>298</v>
      </c>
      <c r="H7" s="148"/>
      <c r="I7" s="148"/>
      <c r="J7" s="148"/>
      <c r="K7" s="148"/>
      <c r="L7" s="148"/>
      <c r="M7" s="148"/>
      <c r="N7" s="148"/>
      <c r="O7" s="86"/>
    </row>
    <row r="8" spans="1:15" ht="15" customHeight="1">
      <c r="A8" s="80"/>
      <c r="B8" s="148" t="s">
        <v>299</v>
      </c>
      <c r="C8" s="148"/>
      <c r="D8" s="149" t="s">
        <v>300</v>
      </c>
      <c r="E8" s="149"/>
      <c r="F8" s="87" t="s">
        <v>301</v>
      </c>
      <c r="G8" s="150"/>
      <c r="H8" s="150"/>
      <c r="I8" s="150"/>
      <c r="J8" s="150"/>
      <c r="K8" s="150"/>
      <c r="L8" s="150"/>
      <c r="M8" s="150"/>
      <c r="N8" s="150"/>
      <c r="O8" s="86"/>
    </row>
    <row r="9" spans="1:15" ht="15" customHeight="1">
      <c r="A9" s="80"/>
      <c r="B9" s="148" t="s">
        <v>302</v>
      </c>
      <c r="C9" s="148"/>
      <c r="D9" s="149"/>
      <c r="E9" s="149"/>
      <c r="F9" s="87" t="s">
        <v>303</v>
      </c>
      <c r="G9" s="150" t="s">
        <v>304</v>
      </c>
      <c r="H9" s="150"/>
      <c r="I9" s="150"/>
      <c r="J9" s="150"/>
      <c r="K9" s="150"/>
      <c r="L9" s="150"/>
      <c r="M9" s="150"/>
      <c r="N9" s="150"/>
      <c r="O9" s="86"/>
    </row>
    <row r="10" spans="1:15" ht="15" customHeight="1">
      <c r="A10" s="80"/>
      <c r="B10" s="148" t="s">
        <v>305</v>
      </c>
      <c r="C10" s="148"/>
      <c r="D10" s="148"/>
      <c r="E10" s="148"/>
      <c r="F10" s="87" t="s">
        <v>306</v>
      </c>
      <c r="G10" s="150" t="s">
        <v>307</v>
      </c>
      <c r="H10" s="150"/>
      <c r="I10" s="150"/>
      <c r="J10" s="150"/>
      <c r="K10" s="150"/>
      <c r="L10" s="150"/>
      <c r="M10" s="150"/>
      <c r="N10" s="150"/>
      <c r="O10" s="86"/>
    </row>
    <row r="11" spans="1:15" ht="15" customHeight="1">
      <c r="A11" s="80"/>
      <c r="B11" s="148" t="s">
        <v>308</v>
      </c>
      <c r="C11" s="148"/>
      <c r="D11" s="121" t="s">
        <v>309</v>
      </c>
      <c r="E11" s="121"/>
      <c r="F11" s="87"/>
      <c r="G11" s="148" t="s">
        <v>310</v>
      </c>
      <c r="H11" s="148"/>
      <c r="I11" s="148"/>
      <c r="J11" s="148"/>
      <c r="K11" s="148"/>
      <c r="L11" s="148"/>
      <c r="M11" s="148"/>
      <c r="N11" s="148"/>
      <c r="O11" s="86"/>
    </row>
    <row r="12" spans="1:15" ht="15" customHeight="1">
      <c r="A12" s="80"/>
      <c r="B12" s="148" t="s">
        <v>311</v>
      </c>
      <c r="C12" s="148"/>
      <c r="D12" s="148" t="s">
        <v>312</v>
      </c>
      <c r="E12" s="148"/>
      <c r="F12" s="87"/>
      <c r="G12" s="148" t="s">
        <v>313</v>
      </c>
      <c r="H12" s="148"/>
      <c r="I12" s="148"/>
      <c r="J12" s="148"/>
      <c r="K12" s="148"/>
      <c r="L12" s="148"/>
      <c r="M12" s="148"/>
      <c r="N12" s="148"/>
      <c r="O12" s="86"/>
    </row>
    <row r="13" spans="1:15" ht="15" customHeight="1">
      <c r="A13" s="80"/>
      <c r="B13" s="146" t="s">
        <v>314</v>
      </c>
      <c r="C13" s="146"/>
      <c r="D13" s="146"/>
      <c r="E13" s="146"/>
      <c r="F13" s="146"/>
      <c r="G13" s="147" t="s">
        <v>315</v>
      </c>
      <c r="H13" s="147"/>
      <c r="I13" s="147"/>
      <c r="J13" s="147"/>
      <c r="K13" s="147"/>
      <c r="L13" s="125" t="s">
        <v>316</v>
      </c>
      <c r="M13" s="125"/>
      <c r="N13" s="125"/>
      <c r="O13" s="86"/>
    </row>
    <row r="14" spans="1:15" ht="15" customHeight="1">
      <c r="A14" s="80"/>
      <c r="B14" s="88" t="s">
        <v>317</v>
      </c>
      <c r="C14" s="89" t="s">
        <v>11</v>
      </c>
      <c r="D14" s="89" t="s">
        <v>12</v>
      </c>
      <c r="E14" s="90" t="s">
        <v>13</v>
      </c>
      <c r="F14" s="91" t="s">
        <v>14</v>
      </c>
      <c r="G14" s="135" t="s">
        <v>318</v>
      </c>
      <c r="H14" s="135"/>
      <c r="I14" s="135"/>
      <c r="J14" s="93" t="s">
        <v>319</v>
      </c>
      <c r="K14" s="94" t="s">
        <v>320</v>
      </c>
      <c r="L14" s="86"/>
      <c r="M14" s="13"/>
      <c r="N14" s="13"/>
      <c r="O14" s="86"/>
    </row>
    <row r="15" spans="1:15" ht="15" customHeight="1">
      <c r="A15" s="80"/>
      <c r="B15" s="95" t="s">
        <v>34</v>
      </c>
      <c r="C15" s="96">
        <f>SUMIF(Rozpočet!F7:F205,B15,Rozpočet!L7:L205)</f>
        <v>0</v>
      </c>
      <c r="D15" s="96">
        <f>SUMIF(Rozpočet!F7:F205,B15,Rozpočet!M7:M205)</f>
        <v>0</v>
      </c>
      <c r="E15" s="97">
        <f>SUMIF(Rozpočet!F7:F205,B15,Rozpočet!N7:N205)</f>
        <v>0</v>
      </c>
      <c r="F15" s="98">
        <f>SUMIF(Rozpočet!F7:F205,B15,Rozpočet!O7:O205)</f>
        <v>0</v>
      </c>
      <c r="G15" s="139"/>
      <c r="H15" s="139"/>
      <c r="I15" s="139"/>
      <c r="J15" s="99"/>
      <c r="K15" s="100"/>
      <c r="L15" s="86"/>
      <c r="M15" s="13"/>
      <c r="N15" s="13"/>
      <c r="O15" s="86"/>
    </row>
    <row r="16" spans="1:15" ht="15" customHeight="1">
      <c r="A16" s="80"/>
      <c r="B16" s="95" t="s">
        <v>155</v>
      </c>
      <c r="C16" s="96">
        <f>SUMIF(Rozpočet!F7:F205,B16,Rozpočet!L7:L205)</f>
        <v>0</v>
      </c>
      <c r="D16" s="96">
        <f>SUMIF(Rozpočet!F7:F205,B16,Rozpočet!M7:M205)</f>
        <v>0</v>
      </c>
      <c r="E16" s="97">
        <f>SUMIF(Rozpočet!F7:F205,B16,Rozpočet!N7:N205)</f>
        <v>0</v>
      </c>
      <c r="F16" s="98">
        <f>SUMIF(Rozpočet!F7:F205,B16,Rozpočet!O7:O205)</f>
        <v>0</v>
      </c>
      <c r="G16" s="139"/>
      <c r="H16" s="139"/>
      <c r="I16" s="139"/>
      <c r="J16" s="99"/>
      <c r="K16" s="100"/>
      <c r="L16" s="86"/>
      <c r="M16" s="13"/>
      <c r="N16" s="13"/>
      <c r="O16" s="86"/>
    </row>
    <row r="17" spans="1:15" ht="15" customHeight="1">
      <c r="A17" s="80"/>
      <c r="B17" s="95" t="s">
        <v>321</v>
      </c>
      <c r="C17" s="96">
        <f>SUMIF(Rozpočet!F7:F205,B17,Rozpočet!L7:L205)</f>
        <v>0</v>
      </c>
      <c r="D17" s="96">
        <f>SUMIF(Rozpočet!F7:F205,B17,Rozpočet!M7:M205)</f>
        <v>0</v>
      </c>
      <c r="E17" s="97">
        <f>SUMIF(Rozpočet!F7:F205,B17,Rozpočet!N7:N205)</f>
        <v>0</v>
      </c>
      <c r="F17" s="98">
        <f>SUMIF(Rozpočet!F7:F205,B17,Rozpočet!O7:O205)</f>
        <v>0</v>
      </c>
      <c r="G17" s="139"/>
      <c r="H17" s="139"/>
      <c r="I17" s="139"/>
      <c r="J17" s="99"/>
      <c r="K17" s="100"/>
      <c r="L17" s="86"/>
      <c r="M17" s="13"/>
      <c r="N17" s="13"/>
      <c r="O17" s="86"/>
    </row>
    <row r="18" spans="1:15" ht="15" customHeight="1">
      <c r="A18" s="80"/>
      <c r="B18" s="95" t="s">
        <v>279</v>
      </c>
      <c r="C18" s="96">
        <f>SUMIF(Rozpočet!F7:F205,B18,Rozpočet!L7:L205)</f>
        <v>0</v>
      </c>
      <c r="D18" s="96">
        <f>SUMIF(Rozpočet!F7:F205,B18,Rozpočet!M7:M205)</f>
        <v>0</v>
      </c>
      <c r="E18" s="97">
        <f>SUMIF(Rozpočet!F7:F205,B18,Rozpočet!N7:N205)</f>
        <v>0</v>
      </c>
      <c r="F18" s="98">
        <f>SUMIF(Rozpočet!F7:F205,B18,Rozpočet!O7:O205)</f>
        <v>0</v>
      </c>
      <c r="G18" s="139"/>
      <c r="H18" s="139"/>
      <c r="I18" s="139"/>
      <c r="J18" s="99"/>
      <c r="K18" s="100"/>
      <c r="L18" s="86"/>
      <c r="M18" s="13"/>
      <c r="N18" s="13"/>
      <c r="O18" s="86"/>
    </row>
    <row r="19" spans="1:15" ht="15" customHeight="1">
      <c r="A19" s="80"/>
      <c r="B19" s="95" t="s">
        <v>322</v>
      </c>
      <c r="C19" s="96">
        <f>Rozpočet!L3-SUM(C15:C18)</f>
        <v>0</v>
      </c>
      <c r="D19" s="96">
        <f>Rozpočet!M3-SUM(D15:D18)</f>
        <v>0</v>
      </c>
      <c r="E19" s="97">
        <f>Rozpočet!N3-SUM(E15:E18)</f>
        <v>0</v>
      </c>
      <c r="F19" s="98">
        <f>Rozpočet!O3-SUM(F15:F18)</f>
        <v>0</v>
      </c>
      <c r="G19" s="139"/>
      <c r="H19" s="139"/>
      <c r="I19" s="139"/>
      <c r="J19" s="99"/>
      <c r="K19" s="100"/>
      <c r="L19" s="101" t="s">
        <v>323</v>
      </c>
      <c r="M19" s="13"/>
      <c r="N19" s="13"/>
      <c r="O19" s="86"/>
    </row>
    <row r="20" spans="1:15" ht="15" customHeight="1">
      <c r="A20" s="80"/>
      <c r="B20" s="102" t="s">
        <v>26</v>
      </c>
      <c r="C20" s="103">
        <f>SUM(C15:C19)</f>
        <v>0</v>
      </c>
      <c r="D20" s="103">
        <f>SUM(D15:D19)</f>
        <v>0</v>
      </c>
      <c r="E20" s="104">
        <f>SUM(E15:E19)</f>
        <v>0</v>
      </c>
      <c r="F20" s="105">
        <f>SUM(F15:F19)</f>
        <v>0</v>
      </c>
      <c r="G20" s="139"/>
      <c r="H20" s="139"/>
      <c r="I20" s="139"/>
      <c r="J20" s="99"/>
      <c r="K20" s="100"/>
      <c r="L20" s="86"/>
      <c r="M20" s="106"/>
      <c r="N20" s="106"/>
      <c r="O20" s="86"/>
    </row>
    <row r="21" spans="1:15" ht="15" customHeight="1">
      <c r="A21" s="80"/>
      <c r="B21" s="144" t="s">
        <v>324</v>
      </c>
      <c r="C21" s="144"/>
      <c r="D21" s="144"/>
      <c r="E21" s="145">
        <f>SUM(C20:E20)</f>
        <v>0</v>
      </c>
      <c r="F21" s="145"/>
      <c r="G21" s="139"/>
      <c r="H21" s="139"/>
      <c r="I21" s="139"/>
      <c r="J21" s="99"/>
      <c r="K21" s="100"/>
      <c r="L21" s="125" t="s">
        <v>325</v>
      </c>
      <c r="M21" s="125"/>
      <c r="N21" s="125"/>
      <c r="O21" s="86"/>
    </row>
    <row r="22" spans="1:15" ht="15" customHeight="1">
      <c r="A22" s="80"/>
      <c r="B22" s="137" t="s">
        <v>14</v>
      </c>
      <c r="C22" s="137"/>
      <c r="D22" s="137"/>
      <c r="E22" s="138">
        <f>F20</f>
        <v>0</v>
      </c>
      <c r="F22" s="138"/>
      <c r="G22" s="139"/>
      <c r="H22" s="139"/>
      <c r="I22" s="139"/>
      <c r="J22" s="99"/>
      <c r="K22" s="100"/>
      <c r="L22" s="107"/>
      <c r="M22" s="13"/>
      <c r="N22" s="13"/>
      <c r="O22" s="86"/>
    </row>
    <row r="23" spans="1:15" ht="15" customHeight="1">
      <c r="A23" s="80"/>
      <c r="B23" s="140" t="s">
        <v>326</v>
      </c>
      <c r="C23" s="140"/>
      <c r="D23" s="140"/>
      <c r="E23" s="141">
        <f>E21+E22</f>
        <v>0</v>
      </c>
      <c r="F23" s="141"/>
      <c r="G23" s="142" t="s">
        <v>327</v>
      </c>
      <c r="H23" s="142"/>
      <c r="I23" s="142"/>
      <c r="J23" s="143">
        <f>SUM(J15:J22)</f>
        <v>0</v>
      </c>
      <c r="K23" s="143"/>
      <c r="L23" s="86"/>
      <c r="M23" s="13"/>
      <c r="N23" s="13"/>
      <c r="O23" s="86"/>
    </row>
    <row r="24" spans="1:15" ht="15" customHeight="1">
      <c r="A24" s="80"/>
      <c r="B24" s="140"/>
      <c r="C24" s="140"/>
      <c r="D24" s="140"/>
      <c r="E24" s="141"/>
      <c r="F24" s="141"/>
      <c r="G24" s="142"/>
      <c r="H24" s="142"/>
      <c r="I24" s="142"/>
      <c r="J24" s="143"/>
      <c r="K24" s="143"/>
      <c r="L24" s="86"/>
      <c r="M24" s="13"/>
      <c r="N24" s="13"/>
      <c r="O24" s="86"/>
    </row>
    <row r="25" spans="1:15" ht="15" customHeight="1">
      <c r="A25" s="80"/>
      <c r="B25" s="125" t="s">
        <v>328</v>
      </c>
      <c r="C25" s="125"/>
      <c r="D25" s="125"/>
      <c r="E25" s="125"/>
      <c r="F25" s="125"/>
      <c r="G25" s="132" t="s">
        <v>329</v>
      </c>
      <c r="H25" s="132"/>
      <c r="I25" s="132"/>
      <c r="J25" s="132"/>
      <c r="K25" s="132"/>
      <c r="L25" s="86"/>
      <c r="M25" s="13"/>
      <c r="N25" s="13"/>
      <c r="O25" s="86"/>
    </row>
    <row r="26" spans="1:15" ht="15" customHeight="1">
      <c r="A26" s="80"/>
      <c r="B26" s="102" t="s">
        <v>330</v>
      </c>
      <c r="C26" s="133" t="s">
        <v>331</v>
      </c>
      <c r="D26" s="133"/>
      <c r="E26" s="134" t="s">
        <v>332</v>
      </c>
      <c r="F26" s="134"/>
      <c r="G26" s="92"/>
      <c r="H26" s="135" t="s">
        <v>333</v>
      </c>
      <c r="I26" s="135"/>
      <c r="J26" s="136" t="s">
        <v>332</v>
      </c>
      <c r="K26" s="136"/>
      <c r="L26" s="86"/>
      <c r="M26" s="13"/>
      <c r="N26" s="13"/>
      <c r="O26" s="86"/>
    </row>
    <row r="27" spans="1:15" ht="15" customHeight="1">
      <c r="A27" s="80"/>
      <c r="B27" s="108">
        <v>15</v>
      </c>
      <c r="C27" s="122">
        <f>SUMIF(Rozpočet!R7:R205,B27,Rozpočet!K7:K205)+H27</f>
        <v>0</v>
      </c>
      <c r="D27" s="122"/>
      <c r="E27" s="123">
        <f>C27/100*B27</f>
        <v>0</v>
      </c>
      <c r="F27" s="123"/>
      <c r="G27" s="109"/>
      <c r="H27" s="131">
        <f>SUMIF(K15:K22,B27,J15:J22)</f>
        <v>0</v>
      </c>
      <c r="I27" s="131"/>
      <c r="J27" s="124">
        <f>H27*B27/100</f>
        <v>0</v>
      </c>
      <c r="K27" s="124"/>
      <c r="L27" s="101" t="s">
        <v>323</v>
      </c>
      <c r="M27" s="13"/>
      <c r="N27" s="13"/>
      <c r="O27" s="86"/>
    </row>
    <row r="28" spans="1:15" ht="15" customHeight="1">
      <c r="A28" s="80"/>
      <c r="B28" s="108">
        <v>21</v>
      </c>
      <c r="C28" s="122">
        <f>SUMIF(Rozpočet!R7:R205,B28,Rozpočet!K7:K205)+H28</f>
        <v>0</v>
      </c>
      <c r="D28" s="122"/>
      <c r="E28" s="123">
        <f>C28/100*B28</f>
        <v>0</v>
      </c>
      <c r="F28" s="123"/>
      <c r="G28" s="109"/>
      <c r="H28" s="124">
        <f>SUMIF(K15:K22,B28,J15:J22)</f>
        <v>0</v>
      </c>
      <c r="I28" s="124"/>
      <c r="J28" s="124">
        <f>H28*B28/100</f>
        <v>0</v>
      </c>
      <c r="K28" s="124"/>
      <c r="L28" s="86"/>
      <c r="M28" s="13"/>
      <c r="N28" s="13"/>
      <c r="O28" s="86"/>
    </row>
    <row r="29" spans="1:15" ht="15" customHeight="1">
      <c r="A29" s="80"/>
      <c r="B29" s="108">
        <v>0</v>
      </c>
      <c r="C29" s="122">
        <f>(E23+J23)-(C27+C28)</f>
        <v>0</v>
      </c>
      <c r="D29" s="122"/>
      <c r="E29" s="123">
        <f>C29/100*B29</f>
        <v>0</v>
      </c>
      <c r="F29" s="123"/>
      <c r="G29" s="109"/>
      <c r="H29" s="124">
        <f>J23-(H27+H28)</f>
        <v>0</v>
      </c>
      <c r="I29" s="124"/>
      <c r="J29" s="124">
        <f>H29*B29/100</f>
        <v>0</v>
      </c>
      <c r="K29" s="124"/>
      <c r="L29" s="125" t="s">
        <v>334</v>
      </c>
      <c r="M29" s="125"/>
      <c r="N29" s="125"/>
      <c r="O29" s="86"/>
    </row>
    <row r="30" spans="1:15" ht="15" customHeight="1">
      <c r="A30" s="80"/>
      <c r="B30" s="126"/>
      <c r="C30" s="127">
        <f>ROUNDUP(C27+C28+C29,1)</f>
        <v>0</v>
      </c>
      <c r="D30" s="127"/>
      <c r="E30" s="128">
        <f>ROUNDUP(E27+E28+E29,1)</f>
        <v>0</v>
      </c>
      <c r="F30" s="128"/>
      <c r="G30" s="129"/>
      <c r="H30" s="129"/>
      <c r="I30" s="129"/>
      <c r="J30" s="130">
        <f>J27+J28+J29</f>
        <v>0</v>
      </c>
      <c r="K30" s="130"/>
      <c r="L30" s="86"/>
      <c r="M30" s="13"/>
      <c r="N30" s="13"/>
      <c r="O30" s="86"/>
    </row>
    <row r="31" spans="1:15" ht="15" customHeight="1">
      <c r="A31" s="80"/>
      <c r="B31" s="126"/>
      <c r="C31" s="127"/>
      <c r="D31" s="127"/>
      <c r="E31" s="128"/>
      <c r="F31" s="128"/>
      <c r="G31" s="129"/>
      <c r="H31" s="129"/>
      <c r="I31" s="129"/>
      <c r="J31" s="130"/>
      <c r="K31" s="130"/>
      <c r="L31" s="86"/>
      <c r="M31" s="13"/>
      <c r="N31" s="13"/>
      <c r="O31" s="86"/>
    </row>
    <row r="32" spans="1:15" ht="15" customHeight="1">
      <c r="A32" s="80"/>
      <c r="B32" s="117" t="s">
        <v>335</v>
      </c>
      <c r="C32" s="117"/>
      <c r="D32" s="117"/>
      <c r="E32" s="117"/>
      <c r="F32" s="117"/>
      <c r="G32" s="118" t="s">
        <v>336</v>
      </c>
      <c r="H32" s="118"/>
      <c r="I32" s="118"/>
      <c r="J32" s="118"/>
      <c r="K32" s="118"/>
      <c r="L32" s="13"/>
      <c r="M32" s="13"/>
      <c r="N32" s="13"/>
      <c r="O32" s="86"/>
    </row>
    <row r="33" spans="1:15" ht="15" customHeight="1">
      <c r="A33" s="80"/>
      <c r="B33" s="119">
        <f>C30+E30</f>
        <v>0</v>
      </c>
      <c r="C33" s="119"/>
      <c r="D33" s="119"/>
      <c r="E33" s="119"/>
      <c r="F33" s="119"/>
      <c r="G33" s="120" t="s">
        <v>337</v>
      </c>
      <c r="H33" s="120"/>
      <c r="I33" s="120"/>
      <c r="J33" s="89" t="s">
        <v>338</v>
      </c>
      <c r="K33" s="110" t="s">
        <v>339</v>
      </c>
      <c r="L33" s="13"/>
      <c r="M33" s="13"/>
      <c r="N33" s="13"/>
      <c r="O33" s="86"/>
    </row>
    <row r="34" spans="1:15" ht="15" customHeight="1">
      <c r="A34" s="80"/>
      <c r="B34" s="119"/>
      <c r="C34" s="119"/>
      <c r="D34" s="119"/>
      <c r="E34" s="119"/>
      <c r="F34" s="119"/>
      <c r="G34" s="121"/>
      <c r="H34" s="121"/>
      <c r="I34" s="121"/>
      <c r="J34" s="87"/>
      <c r="K34" s="111">
        <f>IF(J34&gt;0,E23/J34,"")</f>
      </c>
      <c r="L34" s="13"/>
      <c r="M34" s="13"/>
      <c r="N34" s="13"/>
      <c r="O34" s="86"/>
    </row>
    <row r="35" spans="1:15" ht="15" customHeight="1">
      <c r="A35" s="80"/>
      <c r="B35" s="119"/>
      <c r="C35" s="119"/>
      <c r="D35" s="119"/>
      <c r="E35" s="119"/>
      <c r="F35" s="119"/>
      <c r="G35" s="121"/>
      <c r="H35" s="121"/>
      <c r="I35" s="121"/>
      <c r="J35" s="87"/>
      <c r="K35" s="111">
        <f>IF(J35&gt;0,E23/J35,"")</f>
      </c>
      <c r="L35" s="13"/>
      <c r="M35" s="13"/>
      <c r="N35" s="13"/>
      <c r="O35" s="86"/>
    </row>
    <row r="36" spans="1:15" ht="15" customHeight="1">
      <c r="A36" s="80"/>
      <c r="B36" s="119"/>
      <c r="C36" s="119"/>
      <c r="D36" s="119"/>
      <c r="E36" s="119"/>
      <c r="F36" s="119"/>
      <c r="G36" s="121"/>
      <c r="H36" s="121"/>
      <c r="I36" s="121"/>
      <c r="J36" s="87"/>
      <c r="K36" s="111">
        <f>IF(J36&gt;0,E23/J36,"")</f>
      </c>
      <c r="L36" s="13"/>
      <c r="M36" s="13"/>
      <c r="N36" s="13"/>
      <c r="O36" s="86"/>
    </row>
    <row r="37" spans="1:15" ht="7.5" customHeight="1">
      <c r="A37" s="13"/>
      <c r="B37" s="85"/>
      <c r="C37" s="85"/>
      <c r="D37" s="85"/>
      <c r="E37" s="85"/>
      <c r="F37" s="85"/>
      <c r="G37" s="112"/>
      <c r="H37" s="112"/>
      <c r="I37" s="112"/>
      <c r="J37" s="112"/>
      <c r="K37" s="112"/>
      <c r="L37" s="85"/>
      <c r="M37" s="85"/>
      <c r="N37" s="85"/>
      <c r="O37" s="13"/>
    </row>
  </sheetData>
  <sheetProtection selectLockedCells="1" selectUnlockedCells="1"/>
  <mergeCells count="76">
    <mergeCell ref="B2:N3"/>
    <mergeCell ref="C4:H4"/>
    <mergeCell ref="J4:N4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hyperlinks>
    <hyperlink ref="G12" r:id="rId1" display="www.cs-urs.cz"/>
  </hyperlinks>
  <printOptions/>
  <pageMargins left="0.7875" right="0.7875" top="0.7875" bottom="0.7875" header="0.5118055555555555" footer="0"/>
  <pageSetup firstPageNumber="1" useFirstPageNumber="1" horizontalDpi="300" verticalDpi="300" orientation="landscape" paperSize="9" scale="75" r:id="rId2"/>
  <headerFooter alignWithMargins="0">
    <oddFooter>&amp;L&amp;"Times New Roman,obyčejné"&amp;12ST Systém 2005 - www.softtrio.cz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2013-09-04T08:09:17Z</cp:lastPrinted>
  <dcterms:created xsi:type="dcterms:W3CDTF">2013-08-27T13:14:32Z</dcterms:created>
  <dcterms:modified xsi:type="dcterms:W3CDTF">2013-09-04T08:09:46Z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