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<sst xmlns="http://schemas.openxmlformats.org/spreadsheetml/2006/main" count="406" uniqueCount="223">
  <si>
    <t>Název stavby</t>
  </si>
  <si>
    <t>JKSO</t>
  </si>
  <si>
    <t xml:space="preserve"> </t>
  </si>
  <si>
    <t>Kód stavby</t>
  </si>
  <si>
    <t>651-stetka</t>
  </si>
  <si>
    <t>Název objektu</t>
  </si>
  <si>
    <t>EČO</t>
  </si>
  <si>
    <t>Kód objektu</t>
  </si>
  <si>
    <t>Název části</t>
  </si>
  <si>
    <t>Místo</t>
  </si>
  <si>
    <t>ČSÚ, Ústí nad Labem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</si>
  <si>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</si>
  <si>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</si>
  <si>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</si>
  <si>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</si>
  <si>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</si>
  <si>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</si>
  <si>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</si>
  <si>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</si>
  <si>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</si>
  <si>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</si>
  <si>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</si>
  <si>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</si>
  <si>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</si>
  <si>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</si>
  <si>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</si>
  <si>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</si>
  <si>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</si>
  <si>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</si>
  <si>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</si>
  <si>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</si>
  <si>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</si>
  <si>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</si>
  <si>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</si>
  <si>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</si>
  <si>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</si>
  <si>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</si>
  <si>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</si>
  <si>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</si>
  <si>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</si>
  <si>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</si>
  <si>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</si>
  <si>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</si>
  <si>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</si>
  <si>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</si>
  <si>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</si>
  <si>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</si>
  <si>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</si>
  <si>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</si>
  <si>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</si>
  <si>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</si>
  <si>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</si>
  <si>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</si>
  <si>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</si>
  <si>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</si>
  <si>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</si>
  <si>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</si>
  <si>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</si>
  <si>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</si>
  <si>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</si>
  <si>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</si>
  <si>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</si>
  <si>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</si>
  <si>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</si>
  <si>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</si>
  <si>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</si>
  <si>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</si>
  <si>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</si>
  <si>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</si>
  <si>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</si>
  <si>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</si>
  <si>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</si>
  <si>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</si>
  <si>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</si>
  <si>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</si>
  <si>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</si>
  <si>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</si>
  <si>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</si>
  <si>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</si>
  <si>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</si>
  <si>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</si>
  <si>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</si>
  <si>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</si>
  <si>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</si>
  <si>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</si>
  <si>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</si>
  <si>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</si>
  <si>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</si>
  <si>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</si>
  <si>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</si>
  <si>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</si>
  <si>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</si>
  <si>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</si>
  <si>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</si>
  <si>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</si>
  <si>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</si>
  <si>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</si>
  <si>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</si>
  <si>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</si>
  <si>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</si>
  <si>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</si>
  <si>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</si>
  <si>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</si>
  <si>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</si>
  <si>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K</t>
  </si>
  <si>
    <t>013</t>
  </si>
  <si>
    <t>979011111</t>
  </si>
  <si>
    <t>Svislá doprava suti a vybouraných hmot za prvé podlaží</t>
  </si>
  <si>
    <t>t</t>
  </si>
  <si>
    <t>2</t>
  </si>
  <si>
    <t>979011121</t>
  </si>
  <si>
    <t>Svislá doprava suti a vybouraných hmot ZKD podlaží</t>
  </si>
  <si>
    <t>3</t>
  </si>
  <si>
    <t>979081111</t>
  </si>
  <si>
    <t>Odvoz suti a vybouraných hmot na skládku do 1 km</t>
  </si>
  <si>
    <t>4</t>
  </si>
  <si>
    <t>979081121</t>
  </si>
  <si>
    <t>Odvoz suti a vybouraných hmot na skládku ZKD 1 km přes 1 km</t>
  </si>
  <si>
    <t>5</t>
  </si>
  <si>
    <t>979082111</t>
  </si>
  <si>
    <t>Vnitrostaveništní vodorovná doprava suti a vybouraných hmot do 10 m</t>
  </si>
  <si>
    <t>6</t>
  </si>
  <si>
    <t>979082121</t>
  </si>
  <si>
    <t>Vnitrostaveništní vodorovná doprava suti a vybouraných hmot ZKD 5 m přes 10 m</t>
  </si>
  <si>
    <t>7</t>
  </si>
  <si>
    <t>979098191</t>
  </si>
  <si>
    <t>Poplatek za skládku netříděné suti</t>
  </si>
  <si>
    <t>Práce a dodávky PSV</t>
  </si>
  <si>
    <t>712</t>
  </si>
  <si>
    <t>Povlakové krytiny</t>
  </si>
  <si>
    <t>8</t>
  </si>
  <si>
    <t>712600831</t>
  </si>
  <si>
    <t>Odstranění povlakové krytiny střech přes 30° jednovrstvé</t>
  </si>
  <si>
    <t>m2</t>
  </si>
  <si>
    <t>712611102</t>
  </si>
  <si>
    <t>Provedení povlakové krytiny střech přes 30° za studena asfaltovým lakem</t>
  </si>
  <si>
    <t>10</t>
  </si>
  <si>
    <t>M</t>
  </si>
  <si>
    <t>MAT</t>
  </si>
  <si>
    <t>111631500</t>
  </si>
  <si>
    <t>11</t>
  </si>
  <si>
    <t>712641559</t>
  </si>
  <si>
    <t>Provedení povlakové krytiny střech přes 30° pásy přitavením NAIP</t>
  </si>
  <si>
    <t>12</t>
  </si>
  <si>
    <t>628211090.1</t>
  </si>
  <si>
    <t>13</t>
  </si>
  <si>
    <t>628211090.2</t>
  </si>
  <si>
    <t>14</t>
  </si>
  <si>
    <t>712641559.1</t>
  </si>
  <si>
    <t>Příplatek za mechanické kotvení střešní krytiny z natavovacích pasů vruty s velkoplošnou podložkou</t>
  </si>
  <si>
    <t>15</t>
  </si>
  <si>
    <t>998712202</t>
  </si>
  <si>
    <t>Přesun hmot pro krytiny povlakové v objektech v do 12 m</t>
  </si>
  <si>
    <t>721</t>
  </si>
  <si>
    <t>Zdravotechnika - vnitřní kanalizace</t>
  </si>
  <si>
    <t>16</t>
  </si>
  <si>
    <t>721273153</t>
  </si>
  <si>
    <t>Hlavice ventilační polypropylen PP DN 110</t>
  </si>
  <si>
    <t>kus</t>
  </si>
  <si>
    <t>17</t>
  </si>
  <si>
    <t>721273153.1</t>
  </si>
  <si>
    <t>Demontáž ventilační hlavice</t>
  </si>
  <si>
    <t>18</t>
  </si>
  <si>
    <t>998721202</t>
  </si>
  <si>
    <t>Přesun hmot pro vnitřní kanalizace v objektech v do 12 m</t>
  </si>
  <si>
    <t>743</t>
  </si>
  <si>
    <t>Elektromontáže - hrubá montáž</t>
  </si>
  <si>
    <t>19</t>
  </si>
  <si>
    <t>741</t>
  </si>
  <si>
    <t>743621110.1</t>
  </si>
  <si>
    <t>Demontáž hromosvodu na střeše objektu pro jeho další použití</t>
  </si>
  <si>
    <t>m</t>
  </si>
  <si>
    <t>20</t>
  </si>
  <si>
    <t>743621110.2</t>
  </si>
  <si>
    <t>Zpětná montáž hromosvodu včetně doplnění poškozených nebo chybějících částí</t>
  </si>
  <si>
    <t>21</t>
  </si>
  <si>
    <t>743621110.3</t>
  </si>
  <si>
    <t>Revize elektro - hromosvod</t>
  </si>
  <si>
    <t>soubor</t>
  </si>
  <si>
    <t>764</t>
  </si>
  <si>
    <t>Konstrukce klempířské</t>
  </si>
  <si>
    <t>22</t>
  </si>
  <si>
    <t>764242520</t>
  </si>
  <si>
    <t>Lemování trub Zn-Ti hladká krytina průměr do 100 mm</t>
  </si>
  <si>
    <t>23</t>
  </si>
  <si>
    <t>764291520</t>
  </si>
  <si>
    <t>Střešní prvky Zn-Ti - závětrná lišta rš 330 mm</t>
  </si>
  <si>
    <t>24</t>
  </si>
  <si>
    <t>764391821</t>
  </si>
  <si>
    <t>Demontáž závětrná lišta rš 330 mm do 45°</t>
  </si>
  <si>
    <t>25</t>
  </si>
  <si>
    <t>764999001</t>
  </si>
  <si>
    <t>Demontáž lemování střešního okna</t>
  </si>
  <si>
    <t>26</t>
  </si>
  <si>
    <t>764999002</t>
  </si>
  <si>
    <t>Demontáž odvětrávacích komínků v hřebeni střechy</t>
  </si>
  <si>
    <t>ks</t>
  </si>
  <si>
    <t>27</t>
  </si>
  <si>
    <t>764999003</t>
  </si>
  <si>
    <t>Dodávka a montáž lemování střešního okna TiZn</t>
  </si>
  <si>
    <t>28</t>
  </si>
  <si>
    <t>764999004</t>
  </si>
  <si>
    <t>Dodávka a montáž lemování výlezu na střechu TiZn</t>
  </si>
  <si>
    <t>29</t>
  </si>
  <si>
    <t>764999005</t>
  </si>
  <si>
    <t>Dodávka a montáž odvětrávacích komínků TiZn - atyp</t>
  </si>
  <si>
    <t>30</t>
  </si>
  <si>
    <t>764999006</t>
  </si>
  <si>
    <t>Dodávka a montáž oplechování potrubí VZT TiZn</t>
  </si>
  <si>
    <t>31</t>
  </si>
  <si>
    <t>998764202</t>
  </si>
  <si>
    <t>Přesun hmot pro konstrukce klempířské v objektech v do 12 m</t>
  </si>
  <si>
    <t>767</t>
  </si>
  <si>
    <t>Konstrukce zámečnické</t>
  </si>
  <si>
    <t>32</t>
  </si>
  <si>
    <t>767392802</t>
  </si>
  <si>
    <t>Demontáž krytin střech z plechů šroubovaných</t>
  </si>
  <si>
    <t>KRYCÍ LIST VÝKAZU VÝMĚR</t>
  </si>
  <si>
    <t>budova ČSÚ Ústí n.L. - oprava části střešní krytiny</t>
  </si>
  <si>
    <t>Ing. Pavel Štětka</t>
  </si>
  <si>
    <t>SBS modifikovaný podkladní asfaltový pás s výztužnou vložkou ze skleněné tkaniny tl. minimálně 2,5mm v samolepící úpravě</t>
  </si>
  <si>
    <t>SBS modifikovaný vrchní asfaltový pás s výztužnou polyesterovou vložkou a s ochranným břidličným posypem tl. minimálně 4mm</t>
  </si>
  <si>
    <t>lak asfaltový - penetrační nátěr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</si>
</sst>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166" fontId="15" fillId="0" borderId="11" xfId="0" applyNumberFormat="1" applyFont="1" applyBorder="1" applyAlignment="1" applyProtection="1">
      <alignment horizontal="right" vertical="top" wrapText="1"/>
      <protection/>
    </xf>
    <xf numFmtId="167" fontId="15" fillId="0" borderId="11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left" vertical="top" wrapText="1"/>
      <protection/>
    </xf>
    <xf numFmtId="166" fontId="16" fillId="0" borderId="0" xfId="0" applyNumberFormat="1" applyFont="1" applyAlignment="1" applyProtection="1">
      <alignment horizontal="right" vertical="top" wrapText="1"/>
      <protection/>
    </xf>
    <xf numFmtId="167" fontId="16" fillId="0" borderId="0" xfId="0" applyNumberFormat="1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167" fontId="2" fillId="0" borderId="0" xfId="0" applyNumberFormat="1" applyFont="1" applyAlignment="1" applyProtection="1">
      <alignment horizontal="right" vertical="top" wrapText="1"/>
      <protection/>
    </xf>
    <xf numFmtId="166" fontId="2" fillId="0" borderId="0" xfId="0" applyNumberFormat="1" applyFont="1" applyAlignment="1" applyProtection="1">
      <alignment horizontal="right" vertical="top" wrapText="1"/>
      <protection/>
    </xf>
    <xf numFmtId="168" fontId="2" fillId="0" borderId="0" xfId="0" applyNumberFormat="1" applyFont="1" applyAlignment="1" applyProtection="1">
      <alignment horizontal="right" vertical="top" wrapText="1"/>
      <protection/>
    </xf>
    <xf numFmtId="169" fontId="2" fillId="0" borderId="0" xfId="0" applyNumberFormat="1" applyFont="1" applyAlignment="1" applyProtection="1">
      <alignment horizontal="right" vertical="top" wrapText="1"/>
      <protection/>
    </xf>
    <xf numFmtId="165" fontId="2" fillId="0" borderId="0" xfId="0" applyNumberFormat="1" applyFont="1" applyAlignment="1" applyProtection="1">
      <alignment horizontal="right" vertical="top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166" fontId="15" fillId="0" borderId="0" xfId="0" applyNumberFormat="1" applyFont="1" applyAlignment="1" applyProtection="1">
      <alignment horizontal="right" vertical="top" wrapText="1"/>
      <protection/>
    </xf>
    <xf numFmtId="167" fontId="15" fillId="0" borderId="0" xfId="0" applyNumberFormat="1" applyFont="1" applyAlignment="1" applyProtection="1">
      <alignment horizontal="right" vertical="top" wrapText="1"/>
      <protection/>
    </xf>
    <xf numFmtId="0" fontId="19" fillId="0" borderId="0" xfId="0" applyFont="1" applyAlignment="1" applyProtection="1">
      <alignment horizontal="left" vertical="top" wrapText="1"/>
      <protection/>
    </xf>
    <xf numFmtId="165" fontId="19" fillId="0" borderId="0" xfId="0" applyNumberFormat="1" applyFont="1" applyAlignment="1" applyProtection="1">
      <alignment horizontal="righ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166" fontId="18" fillId="0" borderId="0" xfId="0" applyNumberFormat="1" applyFont="1" applyAlignment="1" applyProtection="1">
      <alignment horizontal="right" vertical="top" wrapText="1"/>
      <protection/>
    </xf>
    <xf numFmtId="167" fontId="18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167" fontId="2" fillId="0" borderId="0" xfId="0" applyNumberFormat="1" applyFont="1" applyAlignment="1" applyProtection="1">
      <alignment horizontal="right" vertical="top" wrapText="1"/>
      <protection/>
    </xf>
    <xf numFmtId="166" fontId="2" fillId="0" borderId="0" xfId="0" applyNumberFormat="1" applyFont="1" applyAlignment="1" applyProtection="1">
      <alignment horizontal="right" vertical="top" wrapText="1"/>
      <protection/>
    </xf>
    <xf numFmtId="168" fontId="2" fillId="0" borderId="0" xfId="0" applyNumberFormat="1" applyFont="1" applyAlignment="1" applyProtection="1">
      <alignment horizontal="right" vertical="top" wrapText="1"/>
      <protection/>
    </xf>
    <xf numFmtId="169" fontId="2" fillId="0" borderId="0" xfId="0" applyNumberFormat="1" applyFont="1" applyAlignment="1" applyProtection="1">
      <alignment horizontal="righ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view="pageLayout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7" t="s">
        <v>217</v>
      </c>
      <c r="E2" s="6"/>
      <c r="F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218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 t="s">
        <v>2</v>
      </c>
      <c r="Q5" s="20"/>
      <c r="R5" s="19"/>
      <c r="S5" s="21"/>
    </row>
    <row r="6" spans="1:19" ht="17.25" customHeight="1" hidden="1">
      <c r="A6" s="15"/>
      <c r="B6" s="16" t="s">
        <v>3</v>
      </c>
      <c r="C6" s="16"/>
      <c r="D6" s="16"/>
      <c r="E6" s="22" t="s">
        <v>4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5</v>
      </c>
      <c r="C7" s="16"/>
      <c r="D7" s="16"/>
      <c r="E7" s="26" t="s">
        <v>2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6</v>
      </c>
      <c r="P7" s="22"/>
      <c r="Q7" s="25"/>
      <c r="R7" s="23"/>
      <c r="S7" s="21"/>
    </row>
    <row r="8" spans="1:19" ht="17.25" customHeight="1" hidden="1">
      <c r="A8" s="15"/>
      <c r="B8" s="16" t="s">
        <v>7</v>
      </c>
      <c r="C8" s="16"/>
      <c r="D8" s="16"/>
      <c r="E8" s="26" t="s">
        <v>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8</v>
      </c>
      <c r="C9" s="16"/>
      <c r="D9" s="16"/>
      <c r="E9" s="27" t="s">
        <v>2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9</v>
      </c>
      <c r="P9" s="30" t="s">
        <v>10</v>
      </c>
      <c r="Q9" s="31"/>
      <c r="R9" s="29"/>
      <c r="S9" s="21"/>
    </row>
    <row r="10" spans="1:19" ht="17.25" customHeight="1" hidden="1">
      <c r="A10" s="15"/>
      <c r="B10" s="16" t="s">
        <v>11</v>
      </c>
      <c r="C10" s="16"/>
      <c r="D10" s="16"/>
      <c r="E10" s="32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12</v>
      </c>
      <c r="C11" s="16"/>
      <c r="D11" s="16"/>
      <c r="E11" s="32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13</v>
      </c>
      <c r="C12" s="16"/>
      <c r="D12" s="16"/>
      <c r="E12" s="32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2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17</v>
      </c>
      <c r="C27" s="16"/>
      <c r="D27" s="16"/>
      <c r="E27" s="22" t="s">
        <v>219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 t="s">
        <v>2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SUMIF(Rozpocet!O5:O65535,8,Rozpocet!I5:I65535)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M49</f>
        <v>21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f>SUMIF(Rozpocet!O10:O65536,4,Rozpocet!I10:I65536)</f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M49</f>
        <v>21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f>SUMIF(Rozpocet!O11:O65536,32,Rozpocet!I11:I65536)</f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M49</f>
        <v>21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M49</f>
        <v>21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M49</f>
        <v>21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6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72" t="s">
        <v>54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55</v>
      </c>
      <c r="C45" s="91"/>
      <c r="D45" s="92"/>
      <c r="E45" s="93">
        <f>SUMIF(Rozpocet!O14:O65536,512,Rozpocet!I14:I65536)</f>
        <v>0</v>
      </c>
      <c r="F45" s="45"/>
      <c r="G45" s="89">
        <v>21</v>
      </c>
      <c r="H45" s="90" t="s">
        <v>56</v>
      </c>
      <c r="I45" s="92"/>
      <c r="J45" s="94">
        <v>0</v>
      </c>
      <c r="K45" s="95">
        <f>M49</f>
        <v>21</v>
      </c>
      <c r="L45" s="89">
        <v>22</v>
      </c>
      <c r="M45" s="90" t="s">
        <v>57</v>
      </c>
      <c r="N45" s="91"/>
      <c r="O45" s="91"/>
      <c r="P45" s="91"/>
      <c r="Q45" s="92"/>
      <c r="R45" s="93">
        <f>SUMIF(Rozpocet!O14:O65536,"&lt;4",Rozpocet!I14:I65536)+SUMIF(Rozpocet!O14:O65536,"&gt;1024",Rozpocet!I14:I65536)</f>
        <v>0</v>
      </c>
      <c r="S45" s="45"/>
    </row>
    <row r="46" spans="1:19" ht="20.25" customHeight="1">
      <c r="A46" s="96" t="s">
        <v>17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61</v>
      </c>
      <c r="B48" s="28"/>
      <c r="C48" s="28"/>
      <c r="D48" s="28"/>
      <c r="E48" s="28"/>
      <c r="F48" s="29"/>
      <c r="G48" s="101" t="s">
        <v>62</v>
      </c>
      <c r="H48" s="28"/>
      <c r="I48" s="28"/>
      <c r="J48" s="28"/>
      <c r="K48" s="28"/>
      <c r="L48" s="71">
        <v>24</v>
      </c>
      <c r="M48" s="102">
        <v>21</v>
      </c>
      <c r="N48" s="29" t="s">
        <v>41</v>
      </c>
      <c r="O48" s="103">
        <f>R47-O49</f>
        <v>0</v>
      </c>
      <c r="P48" s="39" t="s">
        <v>63</v>
      </c>
      <c r="Q48" s="36"/>
      <c r="R48" s="104">
        <f>ROUNDUP(O48*M48/100,2)</f>
        <v>0</v>
      </c>
      <c r="S48" s="105"/>
    </row>
    <row r="49" spans="1:19" ht="20.25" customHeight="1">
      <c r="A49" s="106" t="s">
        <v>16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21</v>
      </c>
      <c r="N49" s="36" t="s">
        <v>41</v>
      </c>
      <c r="O49" s="103">
        <f>SUMIF(Rozpocet!N14:N65536,M49,Rozpocet!I14:I65536)+SUMIF(P38:P42,M49,R38:R42)+IF(K45=M49,J45,0)</f>
        <v>0</v>
      </c>
      <c r="P49" s="39" t="s">
        <v>63</v>
      </c>
      <c r="Q49" s="36"/>
      <c r="R49" s="74">
        <f>ROUNDUP(O49*M49/100,2)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64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61</v>
      </c>
      <c r="B51" s="28"/>
      <c r="C51" s="28"/>
      <c r="D51" s="28"/>
      <c r="E51" s="28"/>
      <c r="F51" s="29"/>
      <c r="G51" s="101" t="s">
        <v>62</v>
      </c>
      <c r="H51" s="28"/>
      <c r="I51" s="28"/>
      <c r="J51" s="28"/>
      <c r="K51" s="28"/>
      <c r="L51" s="65" t="s">
        <v>65</v>
      </c>
      <c r="M51" s="52"/>
      <c r="N51" s="67" t="s">
        <v>66</v>
      </c>
      <c r="O51" s="51"/>
      <c r="P51" s="51"/>
      <c r="Q51" s="51"/>
      <c r="R51" s="113"/>
      <c r="S51" s="54"/>
    </row>
    <row r="52" spans="1:19" ht="20.25" customHeight="1">
      <c r="A52" s="106" t="s">
        <v>18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67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68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61</v>
      </c>
      <c r="B54" s="44"/>
      <c r="C54" s="44"/>
      <c r="D54" s="44"/>
      <c r="E54" s="44"/>
      <c r="F54" s="115"/>
      <c r="G54" s="116" t="s">
        <v>62</v>
      </c>
      <c r="H54" s="44"/>
      <c r="I54" s="44"/>
      <c r="J54" s="44"/>
      <c r="K54" s="44"/>
      <c r="L54" s="89">
        <v>29</v>
      </c>
      <c r="M54" s="90" t="s">
        <v>69</v>
      </c>
      <c r="N54" s="91"/>
      <c r="O54" s="91"/>
      <c r="P54" s="91"/>
      <c r="Q54" s="92"/>
      <c r="R54" s="58">
        <v>0</v>
      </c>
      <c r="S54" s="117"/>
    </row>
  </sheetData>
  <sheetProtection/>
  <printOptions horizontalCentered="1" verticalCentered="1"/>
  <pageMargins left="0.5905511811023623" right="0.5905511811023623" top="0.9055118110236221" bottom="0.9055118110236221" header="0" footer="0"/>
  <pageSetup fitToHeight="1" fitToWidth="1" horizontalDpi="600" verticalDpi="600" orientation="portrait" paperSize="9" scale="95" r:id="rId1"/>
  <headerFooter alignWithMargins="0">
    <oddHeader>&amp;L&amp;"Arial,Tučné"&amp;UPříloha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view="pageLayout" workbookViewId="0" topLeftCell="A1">
      <pane ySplit="4695" topLeftCell="A14" activePane="topLeft" state="split"/>
      <selection pane="topLeft" activeCell="A6" sqref="A6"/>
      <selection pane="bottomLeft" activeCell="A14" sqref="A14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70</v>
      </c>
      <c r="B1" s="119"/>
      <c r="C1" s="119"/>
      <c r="D1" s="119"/>
      <c r="E1" s="119"/>
    </row>
    <row r="2" spans="1:5" ht="12" customHeight="1">
      <c r="A2" s="120" t="s">
        <v>71</v>
      </c>
      <c r="B2" s="121" t="str">
        <f>'Krycí list'!E5</f>
        <v>budova ČSÚ Ústí n.L. - oprava části střešní krytiny</v>
      </c>
      <c r="C2" s="122"/>
      <c r="D2" s="122"/>
      <c r="E2" s="122"/>
    </row>
    <row r="3" spans="1:5" ht="12" customHeight="1">
      <c r="A3" s="120" t="s">
        <v>72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73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74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75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76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77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78</v>
      </c>
      <c r="B11" s="126" t="s">
        <v>79</v>
      </c>
      <c r="C11" s="127" t="s">
        <v>80</v>
      </c>
      <c r="D11" s="128" t="s">
        <v>81</v>
      </c>
      <c r="E11" s="127" t="s">
        <v>82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6" customFormat="1" ht="12.75" customHeight="1">
      <c r="A15" s="141" t="str">
        <f>Rozpocet!D15</f>
        <v>9</v>
      </c>
      <c r="B15" s="142" t="str">
        <f>Rozpocet!E15</f>
        <v>Ostatní konstrukce a práce-bourání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37" t="str">
        <f>Rozpocet!D23</f>
        <v>PSV</v>
      </c>
      <c r="B16" s="138" t="str">
        <f>Rozpocet!E23</f>
        <v>Práce a dodávky PSV</v>
      </c>
      <c r="C16" s="139">
        <f>Rozpocet!I23</f>
        <v>0</v>
      </c>
      <c r="D16" s="140">
        <f>Rozpocet!K23</f>
        <v>1.0289355999999998</v>
      </c>
      <c r="E16" s="140">
        <f>Rozpocet!M23</f>
        <v>2.152648</v>
      </c>
    </row>
    <row r="17" spans="1:5" s="136" customFormat="1" ht="12.75" customHeight="1">
      <c r="A17" s="141" t="str">
        <f>Rozpocet!D24</f>
        <v>712</v>
      </c>
      <c r="B17" s="142" t="str">
        <f>Rozpocet!E24</f>
        <v>Povlakové krytiny</v>
      </c>
      <c r="C17" s="143">
        <f>Rozpocet!I24</f>
        <v>0</v>
      </c>
      <c r="D17" s="144">
        <f>Rozpocet!K24</f>
        <v>0.9974005999999999</v>
      </c>
      <c r="E17" s="144">
        <f>Rozpocet!M24</f>
        <v>0.8541</v>
      </c>
    </row>
    <row r="18" spans="1:5" s="136" customFormat="1" ht="12.75" customHeight="1">
      <c r="A18" s="141" t="str">
        <f>Rozpocet!D33</f>
        <v>721</v>
      </c>
      <c r="B18" s="142" t="str">
        <f>Rozpocet!E33</f>
        <v>Zdravotechnika - vnitřní kanalizace</v>
      </c>
      <c r="C18" s="143">
        <f>Rozpocet!I33</f>
        <v>0</v>
      </c>
      <c r="D18" s="144">
        <f>Rozpocet!K33</f>
        <v>0.0017</v>
      </c>
      <c r="E18" s="144">
        <f>Rozpocet!M33</f>
        <v>0.00085</v>
      </c>
    </row>
    <row r="19" spans="1:5" s="136" customFormat="1" ht="12.75" customHeight="1">
      <c r="A19" s="141" t="str">
        <f>Rozpocet!D37</f>
        <v>743</v>
      </c>
      <c r="B19" s="142" t="str">
        <f>Rozpocet!E37</f>
        <v>Elektromontáže - hrubá montáž</v>
      </c>
      <c r="C19" s="143">
        <f>Rozpocet!I37</f>
        <v>0</v>
      </c>
      <c r="D19" s="144">
        <f>Rozpocet!K37</f>
        <v>0</v>
      </c>
      <c r="E19" s="144">
        <f>Rozpocet!M37</f>
        <v>0</v>
      </c>
    </row>
    <row r="20" spans="1:5" s="136" customFormat="1" ht="12.75" customHeight="1">
      <c r="A20" s="141" t="str">
        <f>Rozpocet!D41</f>
        <v>764</v>
      </c>
      <c r="B20" s="142" t="str">
        <f>Rozpocet!E41</f>
        <v>Konstrukce klempířské</v>
      </c>
      <c r="C20" s="143">
        <f>Rozpocet!I41</f>
        <v>0</v>
      </c>
      <c r="D20" s="144">
        <f>Rozpocet!K41</f>
        <v>0.029835</v>
      </c>
      <c r="E20" s="144">
        <f>Rozpocet!M41</f>
        <v>0.301248</v>
      </c>
    </row>
    <row r="21" spans="1:5" s="136" customFormat="1" ht="12.75" customHeight="1">
      <c r="A21" s="141" t="str">
        <f>Rozpocet!D52</f>
        <v>767</v>
      </c>
      <c r="B21" s="142" t="str">
        <f>Rozpocet!E52</f>
        <v>Konstrukce zámečnické</v>
      </c>
      <c r="C21" s="143">
        <f>Rozpocet!I52</f>
        <v>0</v>
      </c>
      <c r="D21" s="144">
        <f>Rozpocet!K52</f>
        <v>0</v>
      </c>
      <c r="E21" s="144">
        <f>Rozpocet!M52</f>
        <v>0.99645</v>
      </c>
    </row>
    <row r="22" spans="2:5" s="145" customFormat="1" ht="12.75" customHeight="1">
      <c r="B22" s="146" t="s">
        <v>83</v>
      </c>
      <c r="C22" s="147">
        <f>Rozpocet!I54</f>
        <v>0</v>
      </c>
      <c r="D22" s="148">
        <f>Rozpocet!K54</f>
        <v>1.0289355999999998</v>
      </c>
      <c r="E22" s="148">
        <f>Rozpocet!M54</f>
        <v>2.152648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  <headerFooter alignWithMargins="0">
    <oddHeader>&amp;L&amp;"Arial,Tučné"&amp;UPříloha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view="pageLayout" workbookViewId="0" topLeftCell="A1">
      <pane ySplit="4260" topLeftCell="A14" activePane="topLeft" state="split"/>
      <selection pane="topLeft" activeCell="A6" sqref="A6"/>
      <selection pane="bottomLeft" activeCell="A14" sqref="A14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71</v>
      </c>
      <c r="B2" s="121"/>
      <c r="C2" s="121" t="str">
        <f>'Krycí list'!E5</f>
        <v>budova ČSÚ Ústí n.L. - oprava části střešní krytiny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72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73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85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75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76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77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86</v>
      </c>
      <c r="B11" s="126" t="s">
        <v>87</v>
      </c>
      <c r="C11" s="126" t="s">
        <v>88</v>
      </c>
      <c r="D11" s="126" t="s">
        <v>89</v>
      </c>
      <c r="E11" s="126" t="s">
        <v>79</v>
      </c>
      <c r="F11" s="126" t="s">
        <v>90</v>
      </c>
      <c r="G11" s="126" t="s">
        <v>91</v>
      </c>
      <c r="H11" s="126" t="s">
        <v>92</v>
      </c>
      <c r="I11" s="126" t="s">
        <v>80</v>
      </c>
      <c r="J11" s="126" t="s">
        <v>93</v>
      </c>
      <c r="K11" s="126" t="s">
        <v>81</v>
      </c>
      <c r="L11" s="126" t="s">
        <v>94</v>
      </c>
      <c r="M11" s="126" t="s">
        <v>95</v>
      </c>
      <c r="N11" s="127" t="s">
        <v>96</v>
      </c>
      <c r="O11" s="151" t="s">
        <v>97</v>
      </c>
      <c r="P11" s="152" t="s">
        <v>98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60" customFormat="1" ht="11.25">
      <c r="A14" s="156"/>
      <c r="B14" s="157" t="s">
        <v>58</v>
      </c>
      <c r="C14" s="156"/>
      <c r="D14" s="156" t="s">
        <v>37</v>
      </c>
      <c r="E14" s="156" t="s">
        <v>99</v>
      </c>
      <c r="F14" s="156"/>
      <c r="G14" s="156"/>
      <c r="H14" s="156"/>
      <c r="I14" s="158">
        <f>I15</f>
        <v>0</v>
      </c>
      <c r="J14" s="156"/>
      <c r="K14" s="159">
        <f>K15</f>
        <v>0</v>
      </c>
      <c r="L14" s="156"/>
      <c r="M14" s="159">
        <f>M15</f>
        <v>0</v>
      </c>
      <c r="N14" s="156"/>
      <c r="P14" s="161" t="s">
        <v>100</v>
      </c>
    </row>
    <row r="15" spans="2:16" s="160" customFormat="1" ht="11.25">
      <c r="B15" s="162" t="s">
        <v>58</v>
      </c>
      <c r="D15" s="163" t="s">
        <v>101</v>
      </c>
      <c r="E15" s="163" t="s">
        <v>102</v>
      </c>
      <c r="I15" s="164">
        <f>SUM(I16:I22)</f>
        <v>0</v>
      </c>
      <c r="K15" s="165">
        <f>SUM(K16:K22)</f>
        <v>0</v>
      </c>
      <c r="M15" s="165">
        <f>SUM(M16:M22)</f>
        <v>0</v>
      </c>
      <c r="P15" s="163" t="s">
        <v>103</v>
      </c>
    </row>
    <row r="16" spans="1:16" s="167" customFormat="1" ht="11.25">
      <c r="A16" s="166" t="s">
        <v>103</v>
      </c>
      <c r="B16" s="166" t="s">
        <v>104</v>
      </c>
      <c r="C16" s="166" t="s">
        <v>105</v>
      </c>
      <c r="D16" s="167" t="s">
        <v>106</v>
      </c>
      <c r="E16" s="167" t="s">
        <v>107</v>
      </c>
      <c r="F16" s="166" t="s">
        <v>108</v>
      </c>
      <c r="G16" s="168">
        <v>2.153</v>
      </c>
      <c r="H16" s="169"/>
      <c r="I16" s="169">
        <f aca="true" t="shared" si="0" ref="I16:I22">ROUND(G16*H16,2)</f>
        <v>0</v>
      </c>
      <c r="J16" s="170">
        <v>0</v>
      </c>
      <c r="K16" s="168">
        <f aca="true" t="shared" si="1" ref="K16:K22">G16*J16</f>
        <v>0</v>
      </c>
      <c r="L16" s="170">
        <v>0</v>
      </c>
      <c r="M16" s="168">
        <f aca="true" t="shared" si="2" ref="M16:M22">G16*L16</f>
        <v>0</v>
      </c>
      <c r="N16" s="171">
        <v>21</v>
      </c>
      <c r="O16" s="172">
        <v>4</v>
      </c>
      <c r="P16" s="167" t="s">
        <v>109</v>
      </c>
    </row>
    <row r="17" spans="1:16" s="167" customFormat="1" ht="11.25">
      <c r="A17" s="166" t="s">
        <v>109</v>
      </c>
      <c r="B17" s="166" t="s">
        <v>104</v>
      </c>
      <c r="C17" s="166" t="s">
        <v>105</v>
      </c>
      <c r="D17" s="167" t="s">
        <v>110</v>
      </c>
      <c r="E17" s="167" t="s">
        <v>111</v>
      </c>
      <c r="F17" s="166" t="s">
        <v>108</v>
      </c>
      <c r="G17" s="168">
        <v>4.306</v>
      </c>
      <c r="H17" s="169"/>
      <c r="I17" s="169">
        <f t="shared" si="0"/>
        <v>0</v>
      </c>
      <c r="J17" s="170">
        <v>0</v>
      </c>
      <c r="K17" s="168">
        <f t="shared" si="1"/>
        <v>0</v>
      </c>
      <c r="L17" s="170">
        <v>0</v>
      </c>
      <c r="M17" s="168">
        <f t="shared" si="2"/>
        <v>0</v>
      </c>
      <c r="N17" s="171">
        <v>21</v>
      </c>
      <c r="O17" s="172">
        <v>4</v>
      </c>
      <c r="P17" s="167" t="s">
        <v>109</v>
      </c>
    </row>
    <row r="18" spans="1:16" s="167" customFormat="1" ht="11.25">
      <c r="A18" s="166" t="s">
        <v>112</v>
      </c>
      <c r="B18" s="166" t="s">
        <v>104</v>
      </c>
      <c r="C18" s="166" t="s">
        <v>105</v>
      </c>
      <c r="D18" s="167" t="s">
        <v>113</v>
      </c>
      <c r="E18" s="167" t="s">
        <v>114</v>
      </c>
      <c r="F18" s="166" t="s">
        <v>108</v>
      </c>
      <c r="G18" s="168">
        <v>2.153</v>
      </c>
      <c r="H18" s="169"/>
      <c r="I18" s="169">
        <f t="shared" si="0"/>
        <v>0</v>
      </c>
      <c r="J18" s="170">
        <v>0</v>
      </c>
      <c r="K18" s="168">
        <f t="shared" si="1"/>
        <v>0</v>
      </c>
      <c r="L18" s="170">
        <v>0</v>
      </c>
      <c r="M18" s="168">
        <f t="shared" si="2"/>
        <v>0</v>
      </c>
      <c r="N18" s="171">
        <v>21</v>
      </c>
      <c r="O18" s="172">
        <v>4</v>
      </c>
      <c r="P18" s="167" t="s">
        <v>109</v>
      </c>
    </row>
    <row r="19" spans="1:16" s="167" customFormat="1" ht="11.25">
      <c r="A19" s="166" t="s">
        <v>115</v>
      </c>
      <c r="B19" s="166" t="s">
        <v>104</v>
      </c>
      <c r="C19" s="166" t="s">
        <v>105</v>
      </c>
      <c r="D19" s="167" t="s">
        <v>116</v>
      </c>
      <c r="E19" s="167" t="s">
        <v>117</v>
      </c>
      <c r="F19" s="166" t="s">
        <v>108</v>
      </c>
      <c r="G19" s="168">
        <v>10.765</v>
      </c>
      <c r="H19" s="169"/>
      <c r="I19" s="169">
        <f t="shared" si="0"/>
        <v>0</v>
      </c>
      <c r="J19" s="170">
        <v>0</v>
      </c>
      <c r="K19" s="168">
        <f t="shared" si="1"/>
        <v>0</v>
      </c>
      <c r="L19" s="170">
        <v>0</v>
      </c>
      <c r="M19" s="168">
        <f t="shared" si="2"/>
        <v>0</v>
      </c>
      <c r="N19" s="171">
        <v>21</v>
      </c>
      <c r="O19" s="172">
        <v>4</v>
      </c>
      <c r="P19" s="167" t="s">
        <v>109</v>
      </c>
    </row>
    <row r="20" spans="1:16" s="167" customFormat="1" ht="11.25">
      <c r="A20" s="166" t="s">
        <v>118</v>
      </c>
      <c r="B20" s="166" t="s">
        <v>104</v>
      </c>
      <c r="C20" s="166" t="s">
        <v>105</v>
      </c>
      <c r="D20" s="167" t="s">
        <v>119</v>
      </c>
      <c r="E20" s="167" t="s">
        <v>120</v>
      </c>
      <c r="F20" s="166" t="s">
        <v>108</v>
      </c>
      <c r="G20" s="168">
        <v>2.153</v>
      </c>
      <c r="H20" s="169"/>
      <c r="I20" s="169">
        <f t="shared" si="0"/>
        <v>0</v>
      </c>
      <c r="J20" s="170">
        <v>0</v>
      </c>
      <c r="K20" s="168">
        <f t="shared" si="1"/>
        <v>0</v>
      </c>
      <c r="L20" s="170">
        <v>0</v>
      </c>
      <c r="M20" s="168">
        <f t="shared" si="2"/>
        <v>0</v>
      </c>
      <c r="N20" s="171">
        <v>21</v>
      </c>
      <c r="O20" s="172">
        <v>4</v>
      </c>
      <c r="P20" s="167" t="s">
        <v>109</v>
      </c>
    </row>
    <row r="21" spans="1:16" s="167" customFormat="1" ht="22.5">
      <c r="A21" s="166" t="s">
        <v>121</v>
      </c>
      <c r="B21" s="166" t="s">
        <v>104</v>
      </c>
      <c r="C21" s="166" t="s">
        <v>105</v>
      </c>
      <c r="D21" s="167" t="s">
        <v>122</v>
      </c>
      <c r="E21" s="167" t="s">
        <v>123</v>
      </c>
      <c r="F21" s="166" t="s">
        <v>108</v>
      </c>
      <c r="G21" s="168">
        <v>4.306</v>
      </c>
      <c r="H21" s="169"/>
      <c r="I21" s="169">
        <f t="shared" si="0"/>
        <v>0</v>
      </c>
      <c r="J21" s="170">
        <v>0</v>
      </c>
      <c r="K21" s="168">
        <f t="shared" si="1"/>
        <v>0</v>
      </c>
      <c r="L21" s="170">
        <v>0</v>
      </c>
      <c r="M21" s="168">
        <f t="shared" si="2"/>
        <v>0</v>
      </c>
      <c r="N21" s="171">
        <v>21</v>
      </c>
      <c r="O21" s="172">
        <v>4</v>
      </c>
      <c r="P21" s="167" t="s">
        <v>109</v>
      </c>
    </row>
    <row r="22" spans="1:16" s="167" customFormat="1" ht="11.25">
      <c r="A22" s="166" t="s">
        <v>124</v>
      </c>
      <c r="B22" s="166" t="s">
        <v>104</v>
      </c>
      <c r="C22" s="166" t="s">
        <v>105</v>
      </c>
      <c r="D22" s="167" t="s">
        <v>125</v>
      </c>
      <c r="E22" s="167" t="s">
        <v>126</v>
      </c>
      <c r="F22" s="166" t="s">
        <v>108</v>
      </c>
      <c r="G22" s="168">
        <v>2.153</v>
      </c>
      <c r="H22" s="169"/>
      <c r="I22" s="169">
        <f t="shared" si="0"/>
        <v>0</v>
      </c>
      <c r="J22" s="170">
        <v>0</v>
      </c>
      <c r="K22" s="168">
        <f t="shared" si="1"/>
        <v>0</v>
      </c>
      <c r="L22" s="170">
        <v>0</v>
      </c>
      <c r="M22" s="168">
        <f t="shared" si="2"/>
        <v>0</v>
      </c>
      <c r="N22" s="171">
        <v>21</v>
      </c>
      <c r="O22" s="172">
        <v>4</v>
      </c>
      <c r="P22" s="167" t="s">
        <v>109</v>
      </c>
    </row>
    <row r="23" spans="2:16" s="160" customFormat="1" ht="11.25">
      <c r="B23" s="173" t="s">
        <v>58</v>
      </c>
      <c r="D23" s="161" t="s">
        <v>45</v>
      </c>
      <c r="E23" s="161" t="s">
        <v>127</v>
      </c>
      <c r="I23" s="174">
        <f>I24+I33+I37+I41+I52</f>
        <v>0</v>
      </c>
      <c r="K23" s="175">
        <f>K24+K33+K37+K41+K52</f>
        <v>1.0289355999999998</v>
      </c>
      <c r="M23" s="175">
        <f>M24+M33+M37+M41+M52</f>
        <v>2.152648</v>
      </c>
      <c r="P23" s="161" t="s">
        <v>100</v>
      </c>
    </row>
    <row r="24" spans="2:16" s="160" customFormat="1" ht="11.25">
      <c r="B24" s="162" t="s">
        <v>58</v>
      </c>
      <c r="D24" s="163" t="s">
        <v>128</v>
      </c>
      <c r="E24" s="163" t="s">
        <v>129</v>
      </c>
      <c r="I24" s="164">
        <f>SUM(I25:I32)</f>
        <v>0</v>
      </c>
      <c r="K24" s="165">
        <f>SUM(K25:K32)</f>
        <v>0.9974005999999999</v>
      </c>
      <c r="M24" s="165">
        <f>SUM(M25:M32)</f>
        <v>0.8541</v>
      </c>
      <c r="P24" s="163" t="s">
        <v>103</v>
      </c>
    </row>
    <row r="25" spans="1:16" s="167" customFormat="1" ht="11.25">
      <c r="A25" s="166" t="s">
        <v>130</v>
      </c>
      <c r="B25" s="166" t="s">
        <v>104</v>
      </c>
      <c r="C25" s="166" t="s">
        <v>128</v>
      </c>
      <c r="D25" s="167" t="s">
        <v>131</v>
      </c>
      <c r="E25" s="167" t="s">
        <v>132</v>
      </c>
      <c r="F25" s="166" t="s">
        <v>133</v>
      </c>
      <c r="G25" s="168">
        <v>142.35</v>
      </c>
      <c r="H25" s="169"/>
      <c r="I25" s="169">
        <f aca="true" t="shared" si="3" ref="I25:I32">ROUND(G25*H25,2)</f>
        <v>0</v>
      </c>
      <c r="J25" s="170">
        <v>0</v>
      </c>
      <c r="K25" s="168">
        <f aca="true" t="shared" si="4" ref="K25:K32">G25*J25</f>
        <v>0</v>
      </c>
      <c r="L25" s="170">
        <v>0.006</v>
      </c>
      <c r="M25" s="168">
        <f aca="true" t="shared" si="5" ref="M25:M32">G25*L25</f>
        <v>0.8541</v>
      </c>
      <c r="N25" s="171">
        <v>21</v>
      </c>
      <c r="O25" s="172">
        <v>16</v>
      </c>
      <c r="P25" s="167" t="s">
        <v>109</v>
      </c>
    </row>
    <row r="26" spans="1:16" s="167" customFormat="1" ht="11.25">
      <c r="A26" s="166" t="s">
        <v>101</v>
      </c>
      <c r="B26" s="166" t="s">
        <v>104</v>
      </c>
      <c r="C26" s="166" t="s">
        <v>128</v>
      </c>
      <c r="D26" s="167" t="s">
        <v>134</v>
      </c>
      <c r="E26" s="167" t="s">
        <v>135</v>
      </c>
      <c r="F26" s="166" t="s">
        <v>133</v>
      </c>
      <c r="G26" s="168">
        <v>142.35</v>
      </c>
      <c r="H26" s="169"/>
      <c r="I26" s="169">
        <f t="shared" si="3"/>
        <v>0</v>
      </c>
      <c r="J26" s="170">
        <v>0</v>
      </c>
      <c r="K26" s="168">
        <f t="shared" si="4"/>
        <v>0</v>
      </c>
      <c r="L26" s="170">
        <v>0</v>
      </c>
      <c r="M26" s="168">
        <f t="shared" si="5"/>
        <v>0</v>
      </c>
      <c r="N26" s="171">
        <v>21</v>
      </c>
      <c r="O26" s="172">
        <v>16</v>
      </c>
      <c r="P26" s="167" t="s">
        <v>109</v>
      </c>
    </row>
    <row r="27" spans="1:16" s="167" customFormat="1" ht="11.25">
      <c r="A27" s="183" t="s">
        <v>136</v>
      </c>
      <c r="B27" s="183" t="s">
        <v>137</v>
      </c>
      <c r="C27" s="183" t="s">
        <v>138</v>
      </c>
      <c r="D27" s="184" t="s">
        <v>139</v>
      </c>
      <c r="E27" s="184" t="s">
        <v>222</v>
      </c>
      <c r="F27" s="183" t="s">
        <v>108</v>
      </c>
      <c r="G27" s="185">
        <v>0.107</v>
      </c>
      <c r="H27" s="186"/>
      <c r="I27" s="186">
        <f t="shared" si="3"/>
        <v>0</v>
      </c>
      <c r="J27" s="187">
        <v>1</v>
      </c>
      <c r="K27" s="185">
        <f t="shared" si="4"/>
        <v>0.107</v>
      </c>
      <c r="L27" s="187">
        <v>0</v>
      </c>
      <c r="M27" s="185">
        <f t="shared" si="5"/>
        <v>0</v>
      </c>
      <c r="N27" s="188">
        <v>21</v>
      </c>
      <c r="O27" s="177">
        <v>32</v>
      </c>
      <c r="P27" s="176" t="s">
        <v>109</v>
      </c>
    </row>
    <row r="28" spans="1:16" s="167" customFormat="1" ht="11.25">
      <c r="A28" s="183" t="s">
        <v>140</v>
      </c>
      <c r="B28" s="183" t="s">
        <v>104</v>
      </c>
      <c r="C28" s="183" t="s">
        <v>128</v>
      </c>
      <c r="D28" s="184" t="s">
        <v>141</v>
      </c>
      <c r="E28" s="184" t="s">
        <v>142</v>
      </c>
      <c r="F28" s="183" t="s">
        <v>133</v>
      </c>
      <c r="G28" s="185">
        <v>284.7</v>
      </c>
      <c r="H28" s="186"/>
      <c r="I28" s="186">
        <f t="shared" si="3"/>
        <v>0</v>
      </c>
      <c r="J28" s="187">
        <v>0.00096</v>
      </c>
      <c r="K28" s="185">
        <f t="shared" si="4"/>
        <v>0.273312</v>
      </c>
      <c r="L28" s="187">
        <v>0</v>
      </c>
      <c r="M28" s="185">
        <f t="shared" si="5"/>
        <v>0</v>
      </c>
      <c r="N28" s="188">
        <v>21</v>
      </c>
      <c r="O28" s="172">
        <v>16</v>
      </c>
      <c r="P28" s="167" t="s">
        <v>109</v>
      </c>
    </row>
    <row r="29" spans="1:16" s="167" customFormat="1" ht="22.5">
      <c r="A29" s="183" t="s">
        <v>143</v>
      </c>
      <c r="B29" s="183" t="s">
        <v>137</v>
      </c>
      <c r="C29" s="183" t="s">
        <v>138</v>
      </c>
      <c r="D29" s="184" t="s">
        <v>144</v>
      </c>
      <c r="E29" s="184" t="s">
        <v>220</v>
      </c>
      <c r="F29" s="183" t="s">
        <v>133</v>
      </c>
      <c r="G29" s="185">
        <v>177.938</v>
      </c>
      <c r="H29" s="186"/>
      <c r="I29" s="186">
        <f t="shared" si="3"/>
        <v>0</v>
      </c>
      <c r="J29" s="187">
        <v>0.00135</v>
      </c>
      <c r="K29" s="185">
        <f t="shared" si="4"/>
        <v>0.2402163</v>
      </c>
      <c r="L29" s="187">
        <v>0</v>
      </c>
      <c r="M29" s="185">
        <f t="shared" si="5"/>
        <v>0</v>
      </c>
      <c r="N29" s="188">
        <v>21</v>
      </c>
      <c r="O29" s="177">
        <v>32</v>
      </c>
      <c r="P29" s="176" t="s">
        <v>109</v>
      </c>
    </row>
    <row r="30" spans="1:16" s="167" customFormat="1" ht="22.5">
      <c r="A30" s="183" t="s">
        <v>145</v>
      </c>
      <c r="B30" s="183" t="s">
        <v>137</v>
      </c>
      <c r="C30" s="183" t="s">
        <v>138</v>
      </c>
      <c r="D30" s="184" t="s">
        <v>146</v>
      </c>
      <c r="E30" s="184" t="s">
        <v>221</v>
      </c>
      <c r="F30" s="183" t="s">
        <v>133</v>
      </c>
      <c r="G30" s="185">
        <v>177.938</v>
      </c>
      <c r="H30" s="186"/>
      <c r="I30" s="186">
        <f t="shared" si="3"/>
        <v>0</v>
      </c>
      <c r="J30" s="187">
        <v>0.00135</v>
      </c>
      <c r="K30" s="185">
        <f t="shared" si="4"/>
        <v>0.2402163</v>
      </c>
      <c r="L30" s="187">
        <v>0</v>
      </c>
      <c r="M30" s="185">
        <f t="shared" si="5"/>
        <v>0</v>
      </c>
      <c r="N30" s="188">
        <v>21</v>
      </c>
      <c r="O30" s="177">
        <v>32</v>
      </c>
      <c r="P30" s="176" t="s">
        <v>109</v>
      </c>
    </row>
    <row r="31" spans="1:16" s="167" customFormat="1" ht="22.5">
      <c r="A31" s="166" t="s">
        <v>147</v>
      </c>
      <c r="B31" s="166" t="s">
        <v>104</v>
      </c>
      <c r="C31" s="166" t="s">
        <v>128</v>
      </c>
      <c r="D31" s="167" t="s">
        <v>148</v>
      </c>
      <c r="E31" s="167" t="s">
        <v>149</v>
      </c>
      <c r="F31" s="166" t="s">
        <v>133</v>
      </c>
      <c r="G31" s="168">
        <v>142.35</v>
      </c>
      <c r="H31" s="169"/>
      <c r="I31" s="169">
        <f t="shared" si="3"/>
        <v>0</v>
      </c>
      <c r="J31" s="170">
        <v>0.00096</v>
      </c>
      <c r="K31" s="168">
        <f t="shared" si="4"/>
        <v>0.136656</v>
      </c>
      <c r="L31" s="170">
        <v>0</v>
      </c>
      <c r="M31" s="168">
        <f t="shared" si="5"/>
        <v>0</v>
      </c>
      <c r="N31" s="171">
        <v>21</v>
      </c>
      <c r="O31" s="172">
        <v>16</v>
      </c>
      <c r="P31" s="167" t="s">
        <v>109</v>
      </c>
    </row>
    <row r="32" spans="1:16" s="167" customFormat="1" ht="11.25">
      <c r="A32" s="166" t="s">
        <v>150</v>
      </c>
      <c r="B32" s="166" t="s">
        <v>104</v>
      </c>
      <c r="C32" s="166" t="s">
        <v>128</v>
      </c>
      <c r="D32" s="167" t="s">
        <v>151</v>
      </c>
      <c r="E32" s="167" t="s">
        <v>152</v>
      </c>
      <c r="F32" s="166" t="s">
        <v>41</v>
      </c>
      <c r="G32" s="168">
        <v>3.15</v>
      </c>
      <c r="H32" s="169"/>
      <c r="I32" s="169">
        <f t="shared" si="3"/>
        <v>0</v>
      </c>
      <c r="J32" s="170">
        <v>0</v>
      </c>
      <c r="K32" s="168">
        <f t="shared" si="4"/>
        <v>0</v>
      </c>
      <c r="L32" s="170">
        <v>0</v>
      </c>
      <c r="M32" s="168">
        <f t="shared" si="5"/>
        <v>0</v>
      </c>
      <c r="N32" s="171">
        <v>21</v>
      </c>
      <c r="O32" s="172">
        <v>16</v>
      </c>
      <c r="P32" s="167" t="s">
        <v>109</v>
      </c>
    </row>
    <row r="33" spans="2:16" s="160" customFormat="1" ht="11.25">
      <c r="B33" s="162" t="s">
        <v>58</v>
      </c>
      <c r="D33" s="163" t="s">
        <v>153</v>
      </c>
      <c r="E33" s="163" t="s">
        <v>154</v>
      </c>
      <c r="I33" s="164">
        <f>SUM(I34:I36)</f>
        <v>0</v>
      </c>
      <c r="K33" s="165">
        <f>SUM(K34:K36)</f>
        <v>0.0017</v>
      </c>
      <c r="M33" s="165">
        <f>SUM(M34:M36)</f>
        <v>0.00085</v>
      </c>
      <c r="P33" s="163" t="s">
        <v>103</v>
      </c>
    </row>
    <row r="34" spans="1:16" s="167" customFormat="1" ht="11.25">
      <c r="A34" s="166" t="s">
        <v>155</v>
      </c>
      <c r="B34" s="166" t="s">
        <v>104</v>
      </c>
      <c r="C34" s="166" t="s">
        <v>153</v>
      </c>
      <c r="D34" s="167" t="s">
        <v>156</v>
      </c>
      <c r="E34" s="167" t="s">
        <v>157</v>
      </c>
      <c r="F34" s="166" t="s">
        <v>158</v>
      </c>
      <c r="G34" s="168">
        <v>1</v>
      </c>
      <c r="H34" s="169"/>
      <c r="I34" s="169">
        <f>ROUND(G34*H34,2)</f>
        <v>0</v>
      </c>
      <c r="J34" s="170">
        <v>0.00085</v>
      </c>
      <c r="K34" s="168">
        <f>G34*J34</f>
        <v>0.00085</v>
      </c>
      <c r="L34" s="170">
        <v>0</v>
      </c>
      <c r="M34" s="168">
        <f>G34*L34</f>
        <v>0</v>
      </c>
      <c r="N34" s="171">
        <v>21</v>
      </c>
      <c r="O34" s="172">
        <v>16</v>
      </c>
      <c r="P34" s="167" t="s">
        <v>109</v>
      </c>
    </row>
    <row r="35" spans="1:16" s="167" customFormat="1" ht="11.25">
      <c r="A35" s="166" t="s">
        <v>159</v>
      </c>
      <c r="B35" s="166" t="s">
        <v>104</v>
      </c>
      <c r="C35" s="166" t="s">
        <v>153</v>
      </c>
      <c r="D35" s="167" t="s">
        <v>160</v>
      </c>
      <c r="E35" s="167" t="s">
        <v>161</v>
      </c>
      <c r="F35" s="166" t="s">
        <v>158</v>
      </c>
      <c r="G35" s="168">
        <v>1</v>
      </c>
      <c r="H35" s="169"/>
      <c r="I35" s="169">
        <f>ROUND(G35*H35,2)</f>
        <v>0</v>
      </c>
      <c r="J35" s="170">
        <v>0.00085</v>
      </c>
      <c r="K35" s="168">
        <f>G35*J35</f>
        <v>0.00085</v>
      </c>
      <c r="L35" s="170">
        <v>0.00085</v>
      </c>
      <c r="M35" s="168">
        <f>G35*L35</f>
        <v>0.00085</v>
      </c>
      <c r="N35" s="171">
        <v>21</v>
      </c>
      <c r="O35" s="172">
        <v>16</v>
      </c>
      <c r="P35" s="167" t="s">
        <v>109</v>
      </c>
    </row>
    <row r="36" spans="1:16" s="167" customFormat="1" ht="11.25">
      <c r="A36" s="166" t="s">
        <v>162</v>
      </c>
      <c r="B36" s="166" t="s">
        <v>104</v>
      </c>
      <c r="C36" s="166" t="s">
        <v>153</v>
      </c>
      <c r="D36" s="167" t="s">
        <v>163</v>
      </c>
      <c r="E36" s="167" t="s">
        <v>164</v>
      </c>
      <c r="F36" s="166" t="s">
        <v>41</v>
      </c>
      <c r="G36" s="168">
        <v>1.77</v>
      </c>
      <c r="H36" s="169"/>
      <c r="I36" s="169">
        <f>ROUND(G36*H36,2)</f>
        <v>0</v>
      </c>
      <c r="J36" s="170">
        <v>0</v>
      </c>
      <c r="K36" s="168">
        <f>G36*J36</f>
        <v>0</v>
      </c>
      <c r="L36" s="170">
        <v>0</v>
      </c>
      <c r="M36" s="168">
        <f>G36*L36</f>
        <v>0</v>
      </c>
      <c r="N36" s="171">
        <v>21</v>
      </c>
      <c r="O36" s="172">
        <v>16</v>
      </c>
      <c r="P36" s="167" t="s">
        <v>109</v>
      </c>
    </row>
    <row r="37" spans="2:16" s="160" customFormat="1" ht="11.25">
      <c r="B37" s="162" t="s">
        <v>58</v>
      </c>
      <c r="D37" s="163" t="s">
        <v>165</v>
      </c>
      <c r="E37" s="163" t="s">
        <v>166</v>
      </c>
      <c r="I37" s="164">
        <f>SUM(I38:I40)</f>
        <v>0</v>
      </c>
      <c r="K37" s="165">
        <f>SUM(K38:K40)</f>
        <v>0</v>
      </c>
      <c r="M37" s="165">
        <f>SUM(M38:M40)</f>
        <v>0</v>
      </c>
      <c r="P37" s="163" t="s">
        <v>103</v>
      </c>
    </row>
    <row r="38" spans="1:16" s="167" customFormat="1" ht="11.25">
      <c r="A38" s="166" t="s">
        <v>167</v>
      </c>
      <c r="B38" s="166" t="s">
        <v>104</v>
      </c>
      <c r="C38" s="166" t="s">
        <v>168</v>
      </c>
      <c r="D38" s="167" t="s">
        <v>169</v>
      </c>
      <c r="E38" s="167" t="s">
        <v>170</v>
      </c>
      <c r="F38" s="166" t="s">
        <v>171</v>
      </c>
      <c r="G38" s="168">
        <v>46</v>
      </c>
      <c r="H38" s="169"/>
      <c r="I38" s="169">
        <f>ROUND(G38*H38,2)</f>
        <v>0</v>
      </c>
      <c r="J38" s="170">
        <v>0</v>
      </c>
      <c r="K38" s="168">
        <f>G38*J38</f>
        <v>0</v>
      </c>
      <c r="L38" s="170">
        <v>0</v>
      </c>
      <c r="M38" s="168">
        <f>G38*L38</f>
        <v>0</v>
      </c>
      <c r="N38" s="171">
        <v>21</v>
      </c>
      <c r="O38" s="172">
        <v>16</v>
      </c>
      <c r="P38" s="167" t="s">
        <v>109</v>
      </c>
    </row>
    <row r="39" spans="1:16" s="167" customFormat="1" ht="22.5">
      <c r="A39" s="166" t="s">
        <v>172</v>
      </c>
      <c r="B39" s="166" t="s">
        <v>104</v>
      </c>
      <c r="C39" s="166" t="s">
        <v>168</v>
      </c>
      <c r="D39" s="167" t="s">
        <v>173</v>
      </c>
      <c r="E39" s="167" t="s">
        <v>174</v>
      </c>
      <c r="F39" s="166" t="s">
        <v>171</v>
      </c>
      <c r="G39" s="168">
        <v>46</v>
      </c>
      <c r="H39" s="169"/>
      <c r="I39" s="169">
        <f>ROUND(G39*H39,2)</f>
        <v>0</v>
      </c>
      <c r="J39" s="170">
        <v>0</v>
      </c>
      <c r="K39" s="168">
        <f>G39*J39</f>
        <v>0</v>
      </c>
      <c r="L39" s="170">
        <v>0</v>
      </c>
      <c r="M39" s="168">
        <f>G39*L39</f>
        <v>0</v>
      </c>
      <c r="N39" s="171">
        <v>21</v>
      </c>
      <c r="O39" s="172">
        <v>16</v>
      </c>
      <c r="P39" s="167" t="s">
        <v>109</v>
      </c>
    </row>
    <row r="40" spans="1:16" s="167" customFormat="1" ht="22.5">
      <c r="A40" s="166" t="s">
        <v>175</v>
      </c>
      <c r="B40" s="166" t="s">
        <v>104</v>
      </c>
      <c r="C40" s="166" t="s">
        <v>168</v>
      </c>
      <c r="D40" s="167" t="s">
        <v>176</v>
      </c>
      <c r="E40" s="167" t="s">
        <v>177</v>
      </c>
      <c r="F40" s="166" t="s">
        <v>178</v>
      </c>
      <c r="G40" s="168">
        <v>1</v>
      </c>
      <c r="H40" s="169"/>
      <c r="I40" s="169">
        <f>ROUND(G40*H40,2)</f>
        <v>0</v>
      </c>
      <c r="J40" s="170">
        <v>0</v>
      </c>
      <c r="K40" s="168">
        <f>G40*J40</f>
        <v>0</v>
      </c>
      <c r="L40" s="170">
        <v>0</v>
      </c>
      <c r="M40" s="168">
        <f>G40*L40</f>
        <v>0</v>
      </c>
      <c r="N40" s="171">
        <v>21</v>
      </c>
      <c r="O40" s="172">
        <v>16</v>
      </c>
      <c r="P40" s="167" t="s">
        <v>109</v>
      </c>
    </row>
    <row r="41" spans="2:16" s="160" customFormat="1" ht="11.25">
      <c r="B41" s="162" t="s">
        <v>58</v>
      </c>
      <c r="D41" s="163" t="s">
        <v>179</v>
      </c>
      <c r="E41" s="163" t="s">
        <v>180</v>
      </c>
      <c r="I41" s="164">
        <f>SUM(I42:I51)</f>
        <v>0</v>
      </c>
      <c r="K41" s="165">
        <f>SUM(K42:K51)</f>
        <v>0.029835</v>
      </c>
      <c r="M41" s="165">
        <f>SUM(M42:M51)</f>
        <v>0.301248</v>
      </c>
      <c r="P41" s="163" t="s">
        <v>103</v>
      </c>
    </row>
    <row r="42" spans="1:16" s="167" customFormat="1" ht="11.25">
      <c r="A42" s="166" t="s">
        <v>181</v>
      </c>
      <c r="B42" s="166" t="s">
        <v>104</v>
      </c>
      <c r="C42" s="166" t="s">
        <v>179</v>
      </c>
      <c r="D42" s="167" t="s">
        <v>182</v>
      </c>
      <c r="E42" s="167" t="s">
        <v>183</v>
      </c>
      <c r="F42" s="166" t="s">
        <v>158</v>
      </c>
      <c r="G42" s="168">
        <v>3</v>
      </c>
      <c r="H42" s="169"/>
      <c r="I42" s="169">
        <f aca="true" t="shared" si="6" ref="I42:I51">ROUND(G42*H42,2)</f>
        <v>0</v>
      </c>
      <c r="J42" s="170">
        <v>0.00252</v>
      </c>
      <c r="K42" s="168">
        <f aca="true" t="shared" si="7" ref="K42:K51">G42*J42</f>
        <v>0.007560000000000001</v>
      </c>
      <c r="L42" s="170">
        <v>0</v>
      </c>
      <c r="M42" s="168">
        <f aca="true" t="shared" si="8" ref="M42:M51">G42*L42</f>
        <v>0</v>
      </c>
      <c r="N42" s="171">
        <v>21</v>
      </c>
      <c r="O42" s="172">
        <v>16</v>
      </c>
      <c r="P42" s="167" t="s">
        <v>109</v>
      </c>
    </row>
    <row r="43" spans="1:16" s="167" customFormat="1" ht="11.25">
      <c r="A43" s="166" t="s">
        <v>184</v>
      </c>
      <c r="B43" s="166" t="s">
        <v>104</v>
      </c>
      <c r="C43" s="166" t="s">
        <v>179</v>
      </c>
      <c r="D43" s="167" t="s">
        <v>185</v>
      </c>
      <c r="E43" s="167" t="s">
        <v>186</v>
      </c>
      <c r="F43" s="166" t="s">
        <v>171</v>
      </c>
      <c r="G43" s="168">
        <v>13.5</v>
      </c>
      <c r="H43" s="169"/>
      <c r="I43" s="169">
        <f t="shared" si="6"/>
        <v>0</v>
      </c>
      <c r="J43" s="170">
        <v>0.00165</v>
      </c>
      <c r="K43" s="168">
        <f t="shared" si="7"/>
        <v>0.022275</v>
      </c>
      <c r="L43" s="170">
        <v>0</v>
      </c>
      <c r="M43" s="168">
        <f t="shared" si="8"/>
        <v>0</v>
      </c>
      <c r="N43" s="171">
        <v>21</v>
      </c>
      <c r="O43" s="172">
        <v>16</v>
      </c>
      <c r="P43" s="167" t="s">
        <v>109</v>
      </c>
    </row>
    <row r="44" spans="1:16" s="167" customFormat="1" ht="11.25">
      <c r="A44" s="166" t="s">
        <v>187</v>
      </c>
      <c r="B44" s="166" t="s">
        <v>104</v>
      </c>
      <c r="C44" s="166" t="s">
        <v>179</v>
      </c>
      <c r="D44" s="167" t="s">
        <v>188</v>
      </c>
      <c r="E44" s="167" t="s">
        <v>189</v>
      </c>
      <c r="F44" s="166" t="s">
        <v>171</v>
      </c>
      <c r="G44" s="168">
        <v>13.5</v>
      </c>
      <c r="H44" s="169"/>
      <c r="I44" s="169">
        <f t="shared" si="6"/>
        <v>0</v>
      </c>
      <c r="J44" s="170">
        <v>0</v>
      </c>
      <c r="K44" s="168">
        <f t="shared" si="7"/>
        <v>0</v>
      </c>
      <c r="L44" s="170">
        <v>0.00192</v>
      </c>
      <c r="M44" s="168">
        <f t="shared" si="8"/>
        <v>0.025920000000000002</v>
      </c>
      <c r="N44" s="171">
        <v>21</v>
      </c>
      <c r="O44" s="172">
        <v>16</v>
      </c>
      <c r="P44" s="167" t="s">
        <v>109</v>
      </c>
    </row>
    <row r="45" spans="1:16" s="167" customFormat="1" ht="11.25">
      <c r="A45" s="166" t="s">
        <v>190</v>
      </c>
      <c r="B45" s="166" t="s">
        <v>104</v>
      </c>
      <c r="C45" s="166" t="s">
        <v>179</v>
      </c>
      <c r="D45" s="167" t="s">
        <v>191</v>
      </c>
      <c r="E45" s="167" t="s">
        <v>192</v>
      </c>
      <c r="F45" s="166" t="s">
        <v>171</v>
      </c>
      <c r="G45" s="168">
        <v>65.5</v>
      </c>
      <c r="H45" s="169"/>
      <c r="I45" s="169">
        <f t="shared" si="6"/>
        <v>0</v>
      </c>
      <c r="J45" s="170">
        <v>0</v>
      </c>
      <c r="K45" s="168">
        <f t="shared" si="7"/>
        <v>0</v>
      </c>
      <c r="L45" s="170">
        <v>0.00192</v>
      </c>
      <c r="M45" s="168">
        <f t="shared" si="8"/>
        <v>0.12576</v>
      </c>
      <c r="N45" s="171">
        <v>21</v>
      </c>
      <c r="O45" s="172">
        <v>16</v>
      </c>
      <c r="P45" s="167" t="s">
        <v>109</v>
      </c>
    </row>
    <row r="46" spans="1:16" s="167" customFormat="1" ht="11.25">
      <c r="A46" s="166" t="s">
        <v>193</v>
      </c>
      <c r="B46" s="166" t="s">
        <v>104</v>
      </c>
      <c r="C46" s="166" t="s">
        <v>179</v>
      </c>
      <c r="D46" s="167" t="s">
        <v>194</v>
      </c>
      <c r="E46" s="167" t="s">
        <v>195</v>
      </c>
      <c r="F46" s="166" t="s">
        <v>196</v>
      </c>
      <c r="G46" s="168">
        <v>4</v>
      </c>
      <c r="H46" s="169"/>
      <c r="I46" s="169">
        <f t="shared" si="6"/>
        <v>0</v>
      </c>
      <c r="J46" s="170">
        <v>0</v>
      </c>
      <c r="K46" s="168">
        <f t="shared" si="7"/>
        <v>0</v>
      </c>
      <c r="L46" s="170">
        <v>0.00192</v>
      </c>
      <c r="M46" s="168">
        <f t="shared" si="8"/>
        <v>0.00768</v>
      </c>
      <c r="N46" s="171">
        <v>21</v>
      </c>
      <c r="O46" s="172">
        <v>16</v>
      </c>
      <c r="P46" s="167" t="s">
        <v>109</v>
      </c>
    </row>
    <row r="47" spans="1:16" s="167" customFormat="1" ht="11.25">
      <c r="A47" s="166" t="s">
        <v>197</v>
      </c>
      <c r="B47" s="166" t="s">
        <v>104</v>
      </c>
      <c r="C47" s="166" t="s">
        <v>179</v>
      </c>
      <c r="D47" s="167" t="s">
        <v>198</v>
      </c>
      <c r="E47" s="167" t="s">
        <v>199</v>
      </c>
      <c r="F47" s="166" t="s">
        <v>171</v>
      </c>
      <c r="G47" s="168">
        <v>62.5</v>
      </c>
      <c r="H47" s="169"/>
      <c r="I47" s="169">
        <f t="shared" si="6"/>
        <v>0</v>
      </c>
      <c r="J47" s="170">
        <v>0</v>
      </c>
      <c r="K47" s="168">
        <f t="shared" si="7"/>
        <v>0</v>
      </c>
      <c r="L47" s="170">
        <v>0.00192</v>
      </c>
      <c r="M47" s="168">
        <f t="shared" si="8"/>
        <v>0.12000000000000001</v>
      </c>
      <c r="N47" s="171">
        <v>21</v>
      </c>
      <c r="O47" s="172">
        <v>16</v>
      </c>
      <c r="P47" s="167" t="s">
        <v>109</v>
      </c>
    </row>
    <row r="48" spans="1:16" s="167" customFormat="1" ht="11.25">
      <c r="A48" s="166" t="s">
        <v>200</v>
      </c>
      <c r="B48" s="166" t="s">
        <v>104</v>
      </c>
      <c r="C48" s="166" t="s">
        <v>179</v>
      </c>
      <c r="D48" s="167" t="s">
        <v>201</v>
      </c>
      <c r="E48" s="167" t="s">
        <v>202</v>
      </c>
      <c r="F48" s="166" t="s">
        <v>171</v>
      </c>
      <c r="G48" s="168">
        <v>3</v>
      </c>
      <c r="H48" s="169"/>
      <c r="I48" s="169">
        <f t="shared" si="6"/>
        <v>0</v>
      </c>
      <c r="J48" s="170">
        <v>0</v>
      </c>
      <c r="K48" s="168">
        <f t="shared" si="7"/>
        <v>0</v>
      </c>
      <c r="L48" s="170">
        <v>0.00192</v>
      </c>
      <c r="M48" s="168">
        <f t="shared" si="8"/>
        <v>0.00576</v>
      </c>
      <c r="N48" s="171">
        <v>21</v>
      </c>
      <c r="O48" s="172">
        <v>16</v>
      </c>
      <c r="P48" s="167" t="s">
        <v>109</v>
      </c>
    </row>
    <row r="49" spans="1:16" s="167" customFormat="1" ht="11.25">
      <c r="A49" s="166" t="s">
        <v>203</v>
      </c>
      <c r="B49" s="166" t="s">
        <v>104</v>
      </c>
      <c r="C49" s="166" t="s">
        <v>179</v>
      </c>
      <c r="D49" s="167" t="s">
        <v>204</v>
      </c>
      <c r="E49" s="167" t="s">
        <v>205</v>
      </c>
      <c r="F49" s="166" t="s">
        <v>196</v>
      </c>
      <c r="G49" s="168">
        <v>4</v>
      </c>
      <c r="H49" s="169"/>
      <c r="I49" s="169">
        <f t="shared" si="6"/>
        <v>0</v>
      </c>
      <c r="J49" s="170">
        <v>0</v>
      </c>
      <c r="K49" s="168">
        <f t="shared" si="7"/>
        <v>0</v>
      </c>
      <c r="L49" s="170">
        <v>0.00192</v>
      </c>
      <c r="M49" s="168">
        <f t="shared" si="8"/>
        <v>0.00768</v>
      </c>
      <c r="N49" s="171">
        <v>21</v>
      </c>
      <c r="O49" s="172">
        <v>16</v>
      </c>
      <c r="P49" s="167" t="s">
        <v>109</v>
      </c>
    </row>
    <row r="50" spans="1:16" s="167" customFormat="1" ht="11.25">
      <c r="A50" s="166" t="s">
        <v>206</v>
      </c>
      <c r="B50" s="166" t="s">
        <v>104</v>
      </c>
      <c r="C50" s="166" t="s">
        <v>179</v>
      </c>
      <c r="D50" s="167" t="s">
        <v>207</v>
      </c>
      <c r="E50" s="167" t="s">
        <v>208</v>
      </c>
      <c r="F50" s="166" t="s">
        <v>171</v>
      </c>
      <c r="G50" s="168">
        <v>4.4</v>
      </c>
      <c r="H50" s="169"/>
      <c r="I50" s="169">
        <f t="shared" si="6"/>
        <v>0</v>
      </c>
      <c r="J50" s="170">
        <v>0</v>
      </c>
      <c r="K50" s="168">
        <f t="shared" si="7"/>
        <v>0</v>
      </c>
      <c r="L50" s="170">
        <v>0.00192</v>
      </c>
      <c r="M50" s="168">
        <f t="shared" si="8"/>
        <v>0.008448</v>
      </c>
      <c r="N50" s="171">
        <v>21</v>
      </c>
      <c r="O50" s="172">
        <v>16</v>
      </c>
      <c r="P50" s="167" t="s">
        <v>109</v>
      </c>
    </row>
    <row r="51" spans="1:16" s="167" customFormat="1" ht="11.25">
      <c r="A51" s="166" t="s">
        <v>209</v>
      </c>
      <c r="B51" s="166" t="s">
        <v>104</v>
      </c>
      <c r="C51" s="166" t="s">
        <v>179</v>
      </c>
      <c r="D51" s="167" t="s">
        <v>210</v>
      </c>
      <c r="E51" s="167" t="s">
        <v>211</v>
      </c>
      <c r="F51" s="166" t="s">
        <v>41</v>
      </c>
      <c r="G51" s="168">
        <v>1.56</v>
      </c>
      <c r="H51" s="169"/>
      <c r="I51" s="169">
        <f t="shared" si="6"/>
        <v>0</v>
      </c>
      <c r="J51" s="170">
        <v>0</v>
      </c>
      <c r="K51" s="168">
        <f t="shared" si="7"/>
        <v>0</v>
      </c>
      <c r="L51" s="170">
        <v>0</v>
      </c>
      <c r="M51" s="168">
        <f t="shared" si="8"/>
        <v>0</v>
      </c>
      <c r="N51" s="171">
        <v>21</v>
      </c>
      <c r="O51" s="172">
        <v>16</v>
      </c>
      <c r="P51" s="167" t="s">
        <v>109</v>
      </c>
    </row>
    <row r="52" spans="2:16" s="160" customFormat="1" ht="11.25">
      <c r="B52" s="162" t="s">
        <v>58</v>
      </c>
      <c r="D52" s="163" t="s">
        <v>212</v>
      </c>
      <c r="E52" s="163" t="s">
        <v>213</v>
      </c>
      <c r="I52" s="164">
        <f>I53</f>
        <v>0</v>
      </c>
      <c r="K52" s="165">
        <f>K53</f>
        <v>0</v>
      </c>
      <c r="M52" s="165">
        <f>M53</f>
        <v>0.99645</v>
      </c>
      <c r="P52" s="163" t="s">
        <v>103</v>
      </c>
    </row>
    <row r="53" spans="1:16" s="167" customFormat="1" ht="11.25">
      <c r="A53" s="166" t="s">
        <v>214</v>
      </c>
      <c r="B53" s="166" t="s">
        <v>104</v>
      </c>
      <c r="C53" s="166" t="s">
        <v>212</v>
      </c>
      <c r="D53" s="167" t="s">
        <v>215</v>
      </c>
      <c r="E53" s="167" t="s">
        <v>216</v>
      </c>
      <c r="F53" s="166" t="s">
        <v>133</v>
      </c>
      <c r="G53" s="168">
        <v>142.35</v>
      </c>
      <c r="H53" s="169"/>
      <c r="I53" s="169">
        <f>ROUND(G53*H53,2)</f>
        <v>0</v>
      </c>
      <c r="J53" s="170">
        <v>0</v>
      </c>
      <c r="K53" s="168">
        <f>G53*J53</f>
        <v>0</v>
      </c>
      <c r="L53" s="170">
        <v>0.007</v>
      </c>
      <c r="M53" s="168">
        <f>G53*L53</f>
        <v>0.99645</v>
      </c>
      <c r="N53" s="171">
        <v>21</v>
      </c>
      <c r="O53" s="172">
        <v>16</v>
      </c>
      <c r="P53" s="167" t="s">
        <v>109</v>
      </c>
    </row>
    <row r="54" spans="5:13" s="178" customFormat="1" ht="11.25">
      <c r="E54" s="179" t="s">
        <v>83</v>
      </c>
      <c r="I54" s="180">
        <f>I14+I23</f>
        <v>0</v>
      </c>
      <c r="K54" s="181">
        <f>K14+K23</f>
        <v>1.0289355999999998</v>
      </c>
      <c r="M54" s="181">
        <f>M14+M23</f>
        <v>2.152648</v>
      </c>
    </row>
    <row r="55" s="182" customFormat="1" ht="12.75"/>
    <row r="56" s="182" customFormat="1" ht="12.75"/>
    <row r="57" s="182" customFormat="1" ht="12.75"/>
    <row r="58" s="182" customFormat="1" ht="12.75"/>
    <row r="59" s="182" customFormat="1" ht="12.75"/>
    <row r="60" s="182" customFormat="1" ht="12.75"/>
    <row r="61" s="182" customFormat="1" ht="12.75"/>
  </sheetData>
  <sheetProtection/>
  <printOptions horizontalCentered="1"/>
  <pageMargins left="0.7874015748031497" right="0.7874015748031497" top="0.4724409448818898" bottom="0.5905511811023623" header="0" footer="0"/>
  <pageSetup fitToHeight="999" horizontalDpi="600" verticalDpi="600" orientation="landscape" paperSize="9" r:id="rId1"/>
  <headerFooter alignWithMargins="0">
    <oddHeader>&amp;L&amp;"Arial,Tučné"&amp;UPříloha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2013-08-03T15:29:23Z</cp:lastPrinted>
  <dcterms:created xsi:type="dcterms:W3CDTF">2013-08-03T09:40:15Z</dcterms:created>
  <dcterms:modified xsi:type="dcterms:W3CDTF">2013-08-21T08:26:33Z</dcterms:modified>
  <cp:category/>
  <cp:version/>
  <cp:contentType/>
  <cp:contentStatus/>
</cp:coreProperties>
</file>